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harts/chart5.xml" ContentType="application/vnd.openxmlformats-officedocument.drawingml.chart+xml"/>
  <Override PartName="/xl/drawings/drawing5.xml" ContentType="application/vnd.openxmlformats-officedocument.drawingml.chartshapes+xml"/>
  <Override PartName="/xl/charts/chart6.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charts/chart17.xml" ContentType="application/vnd.openxmlformats-officedocument.drawingml.chart+xml"/>
  <Override PartName="/xl/drawings/drawing15.xml" ContentType="application/vnd.openxmlformats-officedocument.drawingml.chartshapes+xml"/>
  <Override PartName="/xl/charts/chart18.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charts/chart23.xml" ContentType="application/vnd.openxmlformats-officedocument.drawingml.chart+xml"/>
  <Override PartName="/xl/drawings/drawing20.xml" ContentType="application/vnd.openxmlformats-officedocument.drawingml.chartshapes+xml"/>
  <Override PartName="/xl/charts/chart24.xml" ContentType="application/vnd.openxmlformats-officedocument.drawingml.chart+xml"/>
  <Override PartName="/xl/drawings/drawing21.xml" ContentType="application/vnd.openxmlformats-officedocument.drawingml.chartshap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showInkAnnotation="0"/>
  <mc:AlternateContent xmlns:mc="http://schemas.openxmlformats.org/markup-compatibility/2006">
    <mc:Choice Requires="x15">
      <x15ac:absPath xmlns:x15ac="http://schemas.microsoft.com/office/spreadsheetml/2010/11/ac" url="\\tilskudsprojekter\Seges\Tilskudsprojekter\2022\160_PlanteMiljoe\7854_PAF_Mod_en_klimaneutral_planteproduktion_HEVP\01_Arbejdsmappe\behy\Brændstof artikler\"/>
    </mc:Choice>
  </mc:AlternateContent>
  <xr:revisionPtr revIDLastSave="0" documentId="13_ncr:1_{C953F168-5A52-4C23-8800-DA81358D6B19}" xr6:coauthVersionLast="47" xr6:coauthVersionMax="47" xr10:uidLastSave="{00000000-0000-0000-0000-000000000000}"/>
  <bookViews>
    <workbookView xWindow="-120" yWindow="-120" windowWidth="29040" windowHeight="15840" tabRatio="880" xr2:uid="{00000000-000D-0000-FFFF-FFFF00000000}"/>
  </bookViews>
  <sheets>
    <sheet name="Introduktion" sheetId="11" r:id="rId1"/>
    <sheet name="Standardtal" sheetId="26" r:id="rId2"/>
    <sheet name="Brændstof Korn" sheetId="33" r:id="rId3"/>
    <sheet name="Transp omk Korn" sheetId="34" r:id="rId4"/>
    <sheet name="Brændstof Korn m gylle" sheetId="28" r:id="rId5"/>
    <sheet name="Transp omk Korn m gylle" sheetId="30" r:id="rId6"/>
    <sheet name="Brændstof Majs" sheetId="31" r:id="rId7"/>
    <sheet name="Transp omk Majs" sheetId="32" r:id="rId8"/>
    <sheet name="Brændstof Græsslæt" sheetId="35" r:id="rId9"/>
    <sheet name="Transp omk Græsslæt" sheetId="36" r:id="rId10"/>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Pal_Workbook_GUID" hidden="1">"RMV2X63ZRZD6FCCSFJI76JSV"</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_xlnm.Print_Area" localSheetId="0">Introduktion!$B$2:$C$19</definedName>
    <definedName name="_xlnm.Print_Area" localSheetId="9">'Transp omk Græsslæt'!$C$85:$U$111</definedName>
    <definedName name="_xlnm.Print_Area" localSheetId="3">'Transp omk Korn'!$C$82:$U$108</definedName>
    <definedName name="_xlnm.Print_Area" localSheetId="5">'Transp omk Korn m gylle'!$C$82:$U$108</definedName>
    <definedName name="_xlnm.Print_Area" localSheetId="7">'Transp omk Majs'!$C$82:$U$108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44" i="35" l="1"/>
  <c r="C41" i="31"/>
  <c r="C41" i="28"/>
  <c r="C41" i="33"/>
  <c r="B3" i="36"/>
  <c r="B3" i="32"/>
  <c r="B3" i="30"/>
  <c r="B3" i="34"/>
  <c r="M9" i="36"/>
  <c r="J9" i="36"/>
  <c r="M9" i="32"/>
  <c r="J9" i="32"/>
  <c r="M9" i="30"/>
  <c r="J9" i="30"/>
  <c r="M9" i="34"/>
  <c r="J9" i="34"/>
  <c r="C43" i="35"/>
  <c r="C40" i="31"/>
  <c r="C40" i="28"/>
  <c r="C40" i="33"/>
  <c r="H13" i="35" l="1"/>
  <c r="F13" i="35"/>
  <c r="F12" i="35"/>
  <c r="D11" i="35"/>
  <c r="B12" i="36"/>
  <c r="J12" i="36"/>
  <c r="M12" i="36"/>
  <c r="B13" i="36"/>
  <c r="J13" i="36"/>
  <c r="M13" i="36"/>
  <c r="B14" i="36"/>
  <c r="J14" i="36"/>
  <c r="M14" i="36"/>
  <c r="B15" i="36"/>
  <c r="J15" i="36"/>
  <c r="M15" i="36"/>
  <c r="B16" i="36"/>
  <c r="J16" i="36"/>
  <c r="M16" i="36"/>
  <c r="B17" i="36"/>
  <c r="J17" i="36"/>
  <c r="M17" i="36"/>
  <c r="B18" i="36"/>
  <c r="J18" i="36"/>
  <c r="M18" i="36"/>
  <c r="B19" i="36"/>
  <c r="J19" i="36"/>
  <c r="M19" i="36"/>
  <c r="B20" i="36"/>
  <c r="J20" i="36"/>
  <c r="M20" i="36"/>
  <c r="B21" i="36"/>
  <c r="J21" i="36"/>
  <c r="M21" i="36"/>
  <c r="B22" i="36"/>
  <c r="J22" i="36"/>
  <c r="M22" i="36"/>
  <c r="B23" i="36"/>
  <c r="J23" i="36"/>
  <c r="M23" i="36"/>
  <c r="B24" i="36"/>
  <c r="J24" i="36"/>
  <c r="M24" i="36"/>
  <c r="B25" i="36"/>
  <c r="J25" i="36"/>
  <c r="M25" i="36"/>
  <c r="B26" i="36"/>
  <c r="J26" i="36"/>
  <c r="M26" i="36"/>
  <c r="B27" i="36"/>
  <c r="J27" i="36"/>
  <c r="M27" i="36"/>
  <c r="B28" i="36"/>
  <c r="J28" i="36"/>
  <c r="M28" i="36"/>
  <c r="B29" i="36"/>
  <c r="J29" i="36"/>
  <c r="M29" i="36"/>
  <c r="B30" i="36"/>
  <c r="J30" i="36"/>
  <c r="M30" i="36"/>
  <c r="B31" i="36"/>
  <c r="J31" i="36"/>
  <c r="M31" i="36"/>
  <c r="B32" i="36"/>
  <c r="J32" i="36"/>
  <c r="M32" i="36"/>
  <c r="B33" i="36"/>
  <c r="J33" i="36"/>
  <c r="M33" i="36"/>
  <c r="B34" i="36"/>
  <c r="J34" i="36"/>
  <c r="M34" i="36"/>
  <c r="B35" i="36"/>
  <c r="J35" i="36"/>
  <c r="M35" i="36"/>
  <c r="B36" i="36"/>
  <c r="J36" i="36"/>
  <c r="M36" i="36"/>
  <c r="B11" i="36"/>
  <c r="H10" i="36"/>
  <c r="G10" i="36"/>
  <c r="F10" i="36"/>
  <c r="E10" i="36"/>
  <c r="D10" i="36"/>
  <c r="C10" i="36"/>
  <c r="H8" i="36"/>
  <c r="G8" i="36"/>
  <c r="F8" i="36"/>
  <c r="E8" i="36"/>
  <c r="D8" i="36"/>
  <c r="C8" i="36"/>
  <c r="H3" i="36"/>
  <c r="M19" i="35"/>
  <c r="N19" i="35"/>
  <c r="O19" i="35"/>
  <c r="P19" i="35"/>
  <c r="Q19" i="35"/>
  <c r="AL19" i="35" s="1"/>
  <c r="R19" i="35"/>
  <c r="AI19" i="35"/>
  <c r="BJ19" i="35"/>
  <c r="M20" i="35"/>
  <c r="N20" i="35"/>
  <c r="AI20" i="35" s="1"/>
  <c r="O20" i="35"/>
  <c r="AJ20" i="35" s="1"/>
  <c r="P20" i="35"/>
  <c r="Q20" i="35"/>
  <c r="AL20" i="35" s="1"/>
  <c r="R20" i="35"/>
  <c r="AM20" i="35" s="1"/>
  <c r="BJ20" i="35"/>
  <c r="M21" i="35"/>
  <c r="AH21" i="35" s="1"/>
  <c r="N21" i="35"/>
  <c r="AI21" i="35" s="1"/>
  <c r="O21" i="35"/>
  <c r="P21" i="35"/>
  <c r="AK21" i="35" s="1"/>
  <c r="Q21" i="35"/>
  <c r="R21" i="35"/>
  <c r="AM21" i="35" s="1"/>
  <c r="BJ21" i="35"/>
  <c r="C37" i="35"/>
  <c r="D37" i="35"/>
  <c r="E37" i="35"/>
  <c r="F37" i="35"/>
  <c r="G37" i="35"/>
  <c r="H37" i="35"/>
  <c r="AK19" i="35" l="1"/>
  <c r="AJ19" i="35"/>
  <c r="AH20" i="35"/>
  <c r="AJ21" i="35"/>
  <c r="AH19" i="35"/>
  <c r="AM19" i="35"/>
  <c r="AL21" i="35"/>
  <c r="AK20" i="35"/>
  <c r="B41" i="36" l="1"/>
  <c r="M11" i="36"/>
  <c r="J11" i="36"/>
  <c r="R10" i="36"/>
  <c r="Y10" i="36" s="1"/>
  <c r="P10" i="36"/>
  <c r="W10" i="36" s="1"/>
  <c r="U10" i="36"/>
  <c r="AB10" i="36" s="1"/>
  <c r="T10" i="36"/>
  <c r="AA10" i="36" s="1"/>
  <c r="S10" i="36"/>
  <c r="Z10" i="36" s="1"/>
  <c r="Q10" i="36"/>
  <c r="X10" i="36" s="1"/>
  <c r="W9" i="36"/>
  <c r="P9" i="36"/>
  <c r="T8" i="36"/>
  <c r="AB8" i="36"/>
  <c r="AA8" i="36"/>
  <c r="S8" i="36"/>
  <c r="R8" i="36"/>
  <c r="Q8" i="36"/>
  <c r="P8" i="36"/>
  <c r="W7" i="36"/>
  <c r="P7" i="36"/>
  <c r="H38" i="35"/>
  <c r="G38" i="35"/>
  <c r="F38" i="35"/>
  <c r="E38" i="35"/>
  <c r="D38" i="35"/>
  <c r="C38" i="35"/>
  <c r="BX34" i="35"/>
  <c r="BW34" i="35"/>
  <c r="BV34" i="35"/>
  <c r="BU34" i="35"/>
  <c r="BT34" i="35"/>
  <c r="BS34" i="35"/>
  <c r="BQ34" i="35"/>
  <c r="BP34" i="35"/>
  <c r="BO34" i="35"/>
  <c r="BN34" i="35"/>
  <c r="BM34" i="35"/>
  <c r="BL34" i="35"/>
  <c r="BJ34" i="35"/>
  <c r="BA34" i="35"/>
  <c r="AZ34" i="35"/>
  <c r="AY34" i="35"/>
  <c r="AX34" i="35"/>
  <c r="AW34" i="35"/>
  <c r="AV34" i="35"/>
  <c r="AT34" i="35"/>
  <c r="AS34" i="35"/>
  <c r="AR34" i="35"/>
  <c r="AQ34" i="35"/>
  <c r="AP34" i="35"/>
  <c r="AO34" i="35"/>
  <c r="AM34" i="35"/>
  <c r="AL34" i="35"/>
  <c r="AK34" i="35"/>
  <c r="AJ34" i="35"/>
  <c r="AI34" i="35"/>
  <c r="AH34" i="35"/>
  <c r="AF34" i="35"/>
  <c r="AE34" i="35"/>
  <c r="AD34" i="35"/>
  <c r="AC34" i="35"/>
  <c r="AB34" i="35"/>
  <c r="AA34" i="35"/>
  <c r="Y34" i="35"/>
  <c r="X34" i="35"/>
  <c r="W34" i="35"/>
  <c r="V34" i="35"/>
  <c r="U34" i="35"/>
  <c r="T34" i="35"/>
  <c r="R34" i="35"/>
  <c r="Q34" i="35"/>
  <c r="P34" i="35"/>
  <c r="F36" i="36" s="1"/>
  <c r="O34" i="35"/>
  <c r="N34" i="35"/>
  <c r="M34" i="35"/>
  <c r="BJ33" i="35"/>
  <c r="R33" i="35"/>
  <c r="Q33" i="35"/>
  <c r="P33" i="35"/>
  <c r="O33" i="35"/>
  <c r="N33" i="35"/>
  <c r="M33" i="35"/>
  <c r="BO32" i="35"/>
  <c r="BN32" i="35"/>
  <c r="BM32" i="35"/>
  <c r="BJ32" i="35"/>
  <c r="BL32" i="35" s="1"/>
  <c r="AM32" i="35"/>
  <c r="AL32" i="35"/>
  <c r="AF32" i="35"/>
  <c r="BA32" i="35" s="1"/>
  <c r="AE32" i="35"/>
  <c r="AZ32" i="35" s="1"/>
  <c r="Y32" i="35"/>
  <c r="AT32" i="35" s="1"/>
  <c r="X32" i="35"/>
  <c r="AS32" i="35" s="1"/>
  <c r="W32" i="35"/>
  <c r="AR32" i="35" s="1"/>
  <c r="V32" i="35"/>
  <c r="AQ32" i="35" s="1"/>
  <c r="R32" i="35"/>
  <c r="Q32" i="35"/>
  <c r="G34" i="36" s="1"/>
  <c r="P32" i="35"/>
  <c r="O32" i="35"/>
  <c r="N32" i="35"/>
  <c r="M32" i="35"/>
  <c r="BQ31" i="35"/>
  <c r="BP31" i="35"/>
  <c r="BJ31" i="35"/>
  <c r="BO31" i="35" s="1"/>
  <c r="AJ31" i="35"/>
  <c r="AI31" i="35"/>
  <c r="AC31" i="35"/>
  <c r="AX31" i="35" s="1"/>
  <c r="AB31" i="35"/>
  <c r="AW31" i="35" s="1"/>
  <c r="AA31" i="35"/>
  <c r="AV31" i="35" s="1"/>
  <c r="Y31" i="35"/>
  <c r="AT31" i="35" s="1"/>
  <c r="T31" i="35"/>
  <c r="AO31" i="35" s="1"/>
  <c r="R31" i="35"/>
  <c r="Q31" i="35"/>
  <c r="P31" i="35"/>
  <c r="O31" i="35"/>
  <c r="N31" i="35"/>
  <c r="M31" i="35"/>
  <c r="BX30" i="35"/>
  <c r="BW30" i="35"/>
  <c r="BV30" i="35"/>
  <c r="BU30" i="35"/>
  <c r="BT30" i="35"/>
  <c r="BS30" i="35"/>
  <c r="BQ30" i="35"/>
  <c r="BP30" i="35"/>
  <c r="BO30" i="35"/>
  <c r="BN30" i="35"/>
  <c r="BM30" i="35"/>
  <c r="BL30" i="35"/>
  <c r="BJ30" i="35"/>
  <c r="BA30" i="35"/>
  <c r="AZ30" i="35"/>
  <c r="AY30" i="35"/>
  <c r="AX30" i="35"/>
  <c r="AW30" i="35"/>
  <c r="AV30" i="35"/>
  <c r="AT30" i="35"/>
  <c r="AS30" i="35"/>
  <c r="AR30" i="35"/>
  <c r="AQ30" i="35"/>
  <c r="AP30" i="35"/>
  <c r="AO30" i="35"/>
  <c r="AM30" i="35"/>
  <c r="AL30" i="35"/>
  <c r="AK30" i="35"/>
  <c r="AJ30" i="35"/>
  <c r="AI30" i="35"/>
  <c r="AH30" i="35"/>
  <c r="AF30" i="35"/>
  <c r="AE30" i="35"/>
  <c r="AD30" i="35"/>
  <c r="AC30" i="35"/>
  <c r="AB30" i="35"/>
  <c r="AA30" i="35"/>
  <c r="Y30" i="35"/>
  <c r="X30" i="35"/>
  <c r="W30" i="35"/>
  <c r="V30" i="35"/>
  <c r="U30" i="35"/>
  <c r="T30" i="35"/>
  <c r="R30" i="35"/>
  <c r="H32" i="36" s="1"/>
  <c r="Q30" i="35"/>
  <c r="P30" i="35"/>
  <c r="O30" i="35"/>
  <c r="N30" i="35"/>
  <c r="M30" i="35"/>
  <c r="BJ29" i="35"/>
  <c r="R29" i="35"/>
  <c r="AM29" i="35" s="1"/>
  <c r="Q29" i="35"/>
  <c r="P29" i="35"/>
  <c r="O29" i="35"/>
  <c r="AJ29" i="35" s="1"/>
  <c r="N29" i="35"/>
  <c r="AI29" i="35" s="1"/>
  <c r="M29" i="35"/>
  <c r="AH29" i="35" s="1"/>
  <c r="BJ28" i="35"/>
  <c r="R28" i="35"/>
  <c r="Q28" i="35"/>
  <c r="P28" i="35"/>
  <c r="O28" i="35"/>
  <c r="N28" i="35"/>
  <c r="M28" i="35"/>
  <c r="BQ27" i="35"/>
  <c r="BP27" i="35"/>
  <c r="BO27" i="35"/>
  <c r="BN27" i="35"/>
  <c r="BL27" i="35"/>
  <c r="BJ27" i="35"/>
  <c r="BM27" i="35" s="1"/>
  <c r="AL27" i="35"/>
  <c r="AF27" i="35"/>
  <c r="BA27" i="35" s="1"/>
  <c r="AE27" i="35"/>
  <c r="AZ27" i="35" s="1"/>
  <c r="Y27" i="35"/>
  <c r="AT27" i="35" s="1"/>
  <c r="X27" i="35"/>
  <c r="AS27" i="35" s="1"/>
  <c r="W27" i="35"/>
  <c r="AR27" i="35" s="1"/>
  <c r="V27" i="35"/>
  <c r="AQ27" i="35" s="1"/>
  <c r="R27" i="35"/>
  <c r="Q27" i="35"/>
  <c r="P27" i="35"/>
  <c r="O27" i="35"/>
  <c r="N27" i="35"/>
  <c r="M27" i="35"/>
  <c r="BQ26" i="35"/>
  <c r="BP26" i="35"/>
  <c r="BJ26" i="35"/>
  <c r="BO26" i="35" s="1"/>
  <c r="AM26" i="35"/>
  <c r="AH26" i="35"/>
  <c r="AF26" i="35"/>
  <c r="BA26" i="35" s="1"/>
  <c r="AA26" i="35"/>
  <c r="AV26" i="35" s="1"/>
  <c r="Y26" i="35"/>
  <c r="AT26" i="35" s="1"/>
  <c r="X26" i="35"/>
  <c r="AS26" i="35" s="1"/>
  <c r="W26" i="35"/>
  <c r="AR26" i="35" s="1"/>
  <c r="T26" i="35"/>
  <c r="AO26" i="35" s="1"/>
  <c r="R26" i="35"/>
  <c r="Q26" i="35"/>
  <c r="P26" i="35"/>
  <c r="O26" i="35"/>
  <c r="N26" i="35"/>
  <c r="M26" i="35"/>
  <c r="BX25" i="35"/>
  <c r="BW25" i="35"/>
  <c r="BV25" i="35"/>
  <c r="BU25" i="35"/>
  <c r="BT25" i="35"/>
  <c r="BS25" i="35"/>
  <c r="BQ25" i="35"/>
  <c r="BP25" i="35"/>
  <c r="BO25" i="35"/>
  <c r="BN25" i="35"/>
  <c r="BM25" i="35"/>
  <c r="BL25" i="35"/>
  <c r="BJ25" i="35"/>
  <c r="BA25" i="35"/>
  <c r="AZ25" i="35"/>
  <c r="AY25" i="35"/>
  <c r="AX25" i="35"/>
  <c r="AW25" i="35"/>
  <c r="AV25" i="35"/>
  <c r="AT25" i="35"/>
  <c r="AS25" i="35"/>
  <c r="AR25" i="35"/>
  <c r="AQ25" i="35"/>
  <c r="AP25" i="35"/>
  <c r="AO25" i="35"/>
  <c r="AM25" i="35"/>
  <c r="AL25" i="35"/>
  <c r="AK25" i="35"/>
  <c r="AJ25" i="35"/>
  <c r="AI25" i="35"/>
  <c r="AH25" i="35"/>
  <c r="AF25" i="35"/>
  <c r="AE25" i="35"/>
  <c r="AD25" i="35"/>
  <c r="AC25" i="35"/>
  <c r="AB25" i="35"/>
  <c r="AA25" i="35"/>
  <c r="Y25" i="35"/>
  <c r="X25" i="35"/>
  <c r="W25" i="35"/>
  <c r="V25" i="35"/>
  <c r="U25" i="35"/>
  <c r="T25" i="35"/>
  <c r="R25" i="35"/>
  <c r="Q25" i="35"/>
  <c r="P25" i="35"/>
  <c r="O25" i="35"/>
  <c r="N25" i="35"/>
  <c r="M25" i="35"/>
  <c r="BJ24" i="35"/>
  <c r="R24" i="35"/>
  <c r="Q24" i="35"/>
  <c r="P24" i="35"/>
  <c r="O24" i="35"/>
  <c r="N24" i="35"/>
  <c r="M24" i="35"/>
  <c r="BJ23" i="35"/>
  <c r="R23" i="35"/>
  <c r="Q23" i="35"/>
  <c r="P23" i="35"/>
  <c r="O23" i="35"/>
  <c r="N23" i="35"/>
  <c r="M23" i="35"/>
  <c r="BQ22" i="35"/>
  <c r="BP22" i="35"/>
  <c r="BO22" i="35"/>
  <c r="BN22" i="35"/>
  <c r="BL22" i="35"/>
  <c r="BJ22" i="35"/>
  <c r="BM22" i="35" s="1"/>
  <c r="AM22" i="35"/>
  <c r="AH22" i="35"/>
  <c r="AF22" i="35"/>
  <c r="BA22" i="35" s="1"/>
  <c r="AA22" i="35"/>
  <c r="AV22" i="35" s="1"/>
  <c r="Y22" i="35"/>
  <c r="AT22" i="35" s="1"/>
  <c r="X22" i="35"/>
  <c r="AS22" i="35" s="1"/>
  <c r="W22" i="35"/>
  <c r="AR22" i="35" s="1"/>
  <c r="T22" i="35"/>
  <c r="AO22" i="35" s="1"/>
  <c r="R22" i="35"/>
  <c r="Q22" i="35"/>
  <c r="P22" i="35"/>
  <c r="O22" i="35"/>
  <c r="N22" i="35"/>
  <c r="M22" i="35"/>
  <c r="BJ18" i="35"/>
  <c r="R18" i="35"/>
  <c r="Q18" i="35"/>
  <c r="P18" i="35"/>
  <c r="O18" i="35"/>
  <c r="N18" i="35"/>
  <c r="M18" i="35"/>
  <c r="BX17" i="35"/>
  <c r="BW17" i="35"/>
  <c r="BV17" i="35"/>
  <c r="BU17" i="35"/>
  <c r="BT17" i="35"/>
  <c r="BS17" i="35"/>
  <c r="BQ17" i="35"/>
  <c r="BP17" i="35"/>
  <c r="BO17" i="35"/>
  <c r="BN17" i="35"/>
  <c r="BM17" i="35"/>
  <c r="BL17" i="35"/>
  <c r="BJ17" i="35"/>
  <c r="BA17" i="35"/>
  <c r="AZ17" i="35"/>
  <c r="AY17" i="35"/>
  <c r="AX17" i="35"/>
  <c r="AW17" i="35"/>
  <c r="AV17" i="35"/>
  <c r="AT17" i="35"/>
  <c r="AS17" i="35"/>
  <c r="AR17" i="35"/>
  <c r="AQ17" i="35"/>
  <c r="AP17" i="35"/>
  <c r="AO17" i="35"/>
  <c r="AM17" i="35"/>
  <c r="AL17" i="35"/>
  <c r="AK17" i="35"/>
  <c r="AJ17" i="35"/>
  <c r="AI17" i="35"/>
  <c r="AH17" i="35"/>
  <c r="AF17" i="35"/>
  <c r="AE17" i="35"/>
  <c r="AD17" i="35"/>
  <c r="AC17" i="35"/>
  <c r="AB17" i="35"/>
  <c r="AA17" i="35"/>
  <c r="Y17" i="35"/>
  <c r="X17" i="35"/>
  <c r="W17" i="35"/>
  <c r="V17" i="35"/>
  <c r="U17" i="35"/>
  <c r="T17" i="35"/>
  <c r="R17" i="35"/>
  <c r="Q17" i="35"/>
  <c r="P17" i="35"/>
  <c r="O17" i="35"/>
  <c r="N17" i="35"/>
  <c r="M17" i="35"/>
  <c r="BX16" i="35"/>
  <c r="BW16" i="35"/>
  <c r="BV16" i="35"/>
  <c r="BU16" i="35"/>
  <c r="BT16" i="35"/>
  <c r="BS16" i="35"/>
  <c r="BQ16" i="35"/>
  <c r="BP16" i="35"/>
  <c r="BO16" i="35"/>
  <c r="BN16" i="35"/>
  <c r="BM16" i="35"/>
  <c r="BL16" i="35"/>
  <c r="BJ16" i="35"/>
  <c r="BA16" i="35"/>
  <c r="AZ16" i="35"/>
  <c r="AY16" i="35"/>
  <c r="AX16" i="35"/>
  <c r="AW16" i="35"/>
  <c r="AV16" i="35"/>
  <c r="AT16" i="35"/>
  <c r="AS16" i="35"/>
  <c r="AR16" i="35"/>
  <c r="AQ16" i="35"/>
  <c r="AP16" i="35"/>
  <c r="AO16" i="35"/>
  <c r="AM16" i="35"/>
  <c r="AL16" i="35"/>
  <c r="AK16" i="35"/>
  <c r="AJ16" i="35"/>
  <c r="AI16" i="35"/>
  <c r="AH16" i="35"/>
  <c r="AF16" i="35"/>
  <c r="AE16" i="35"/>
  <c r="AD16" i="35"/>
  <c r="AC16" i="35"/>
  <c r="AB16" i="35"/>
  <c r="AA16" i="35"/>
  <c r="Y16" i="35"/>
  <c r="X16" i="35"/>
  <c r="W16" i="35"/>
  <c r="V16" i="35"/>
  <c r="U16" i="35"/>
  <c r="T16" i="35"/>
  <c r="R16" i="35"/>
  <c r="Q16" i="35"/>
  <c r="P16" i="35"/>
  <c r="O16" i="35"/>
  <c r="N16" i="35"/>
  <c r="M16" i="35"/>
  <c r="BX15" i="35"/>
  <c r="BW15" i="35"/>
  <c r="BV15" i="35"/>
  <c r="BU15" i="35"/>
  <c r="BT15" i="35"/>
  <c r="BS15" i="35"/>
  <c r="BQ15" i="35"/>
  <c r="BP15" i="35"/>
  <c r="BO15" i="35"/>
  <c r="BN15" i="35"/>
  <c r="BM15" i="35"/>
  <c r="BL15" i="35"/>
  <c r="BJ15" i="35"/>
  <c r="BA15" i="35"/>
  <c r="AZ15" i="35"/>
  <c r="AY15" i="35"/>
  <c r="AX15" i="35"/>
  <c r="AW15" i="35"/>
  <c r="AV15" i="35"/>
  <c r="AT15" i="35"/>
  <c r="AS15" i="35"/>
  <c r="AR15" i="35"/>
  <c r="AQ15" i="35"/>
  <c r="AP15" i="35"/>
  <c r="AO15" i="35"/>
  <c r="AM15" i="35"/>
  <c r="AL15" i="35"/>
  <c r="AK15" i="35"/>
  <c r="AJ15" i="35"/>
  <c r="AI15" i="35"/>
  <c r="AH15" i="35"/>
  <c r="AF15" i="35"/>
  <c r="AE15" i="35"/>
  <c r="AD15" i="35"/>
  <c r="AC15" i="35"/>
  <c r="AB15" i="35"/>
  <c r="AA15" i="35"/>
  <c r="Y15" i="35"/>
  <c r="X15" i="35"/>
  <c r="W15" i="35"/>
  <c r="V15" i="35"/>
  <c r="U15" i="35"/>
  <c r="T15" i="35"/>
  <c r="R15" i="35"/>
  <c r="Q15" i="35"/>
  <c r="P15" i="35"/>
  <c r="O15" i="35"/>
  <c r="N15" i="35"/>
  <c r="M15" i="35"/>
  <c r="BX14" i="35"/>
  <c r="BW14" i="35"/>
  <c r="BV14" i="35"/>
  <c r="BU14" i="35"/>
  <c r="BT14" i="35"/>
  <c r="BS14" i="35"/>
  <c r="BQ14" i="35"/>
  <c r="BP14" i="35"/>
  <c r="BO14" i="35"/>
  <c r="BN14" i="35"/>
  <c r="BM14" i="35"/>
  <c r="BL14" i="35"/>
  <c r="BJ14" i="35"/>
  <c r="BA14" i="35"/>
  <c r="AZ14" i="35"/>
  <c r="AY14" i="35"/>
  <c r="AX14" i="35"/>
  <c r="AW14" i="35"/>
  <c r="AV14" i="35"/>
  <c r="AT14" i="35"/>
  <c r="AS14" i="35"/>
  <c r="AR14" i="35"/>
  <c r="AQ14" i="35"/>
  <c r="AP14" i="35"/>
  <c r="AO14" i="35"/>
  <c r="AM14" i="35"/>
  <c r="AL14" i="35"/>
  <c r="AK14" i="35"/>
  <c r="AJ14" i="35"/>
  <c r="AI14" i="35"/>
  <c r="AH14" i="35"/>
  <c r="AF14" i="35"/>
  <c r="AE14" i="35"/>
  <c r="AD14" i="35"/>
  <c r="AC14" i="35"/>
  <c r="AB14" i="35"/>
  <c r="AA14" i="35"/>
  <c r="Y14" i="35"/>
  <c r="X14" i="35"/>
  <c r="W14" i="35"/>
  <c r="V14" i="35"/>
  <c r="U14" i="35"/>
  <c r="T14" i="35"/>
  <c r="R14" i="35"/>
  <c r="Q14" i="35"/>
  <c r="P14" i="35"/>
  <c r="O14" i="35"/>
  <c r="N14" i="35"/>
  <c r="M14" i="35"/>
  <c r="BJ13" i="35"/>
  <c r="R13" i="35"/>
  <c r="Q13" i="35"/>
  <c r="P13" i="35"/>
  <c r="O13" i="35"/>
  <c r="N13" i="35"/>
  <c r="M13" i="35"/>
  <c r="BJ12" i="35"/>
  <c r="R12" i="35"/>
  <c r="Q12" i="35"/>
  <c r="P12" i="35"/>
  <c r="O12" i="35"/>
  <c r="N12" i="35"/>
  <c r="M12" i="35"/>
  <c r="BJ11" i="35"/>
  <c r="Q11" i="35"/>
  <c r="P11" i="35"/>
  <c r="O11" i="35"/>
  <c r="N11" i="35"/>
  <c r="M11" i="35"/>
  <c r="BJ10" i="35"/>
  <c r="R10" i="35"/>
  <c r="Q10" i="35"/>
  <c r="P10" i="35"/>
  <c r="O10" i="35"/>
  <c r="N10" i="35"/>
  <c r="M10" i="35"/>
  <c r="BJ9" i="35"/>
  <c r="R9" i="35"/>
  <c r="Q9" i="35"/>
  <c r="P9" i="35"/>
  <c r="O9" i="35"/>
  <c r="N9" i="35"/>
  <c r="M9" i="35"/>
  <c r="BX8" i="35"/>
  <c r="BW8" i="35"/>
  <c r="BV8" i="35"/>
  <c r="BU8" i="35"/>
  <c r="BT8" i="35"/>
  <c r="BS8" i="35"/>
  <c r="BQ8" i="35"/>
  <c r="BP8" i="35"/>
  <c r="BO8" i="35"/>
  <c r="BN8" i="35"/>
  <c r="BM8" i="35"/>
  <c r="BL8" i="35"/>
  <c r="BA8" i="35"/>
  <c r="AZ8" i="35"/>
  <c r="AY8" i="35"/>
  <c r="AX8" i="35"/>
  <c r="AW8" i="35"/>
  <c r="AV8" i="35"/>
  <c r="AT8" i="35"/>
  <c r="AS8" i="35"/>
  <c r="AR8" i="35"/>
  <c r="AQ8" i="35"/>
  <c r="AP8" i="35"/>
  <c r="AO8" i="35"/>
  <c r="AM8" i="35"/>
  <c r="AL8" i="35"/>
  <c r="AK8" i="35"/>
  <c r="AJ8" i="35"/>
  <c r="AI8" i="35"/>
  <c r="AH8" i="35"/>
  <c r="AF8" i="35"/>
  <c r="AE8" i="35"/>
  <c r="AD8" i="35"/>
  <c r="AC8" i="35"/>
  <c r="AB8" i="35"/>
  <c r="AA8" i="35"/>
  <c r="Y8" i="35"/>
  <c r="X8" i="35"/>
  <c r="W8" i="35"/>
  <c r="V8" i="35"/>
  <c r="U8" i="35"/>
  <c r="U29" i="35" s="1"/>
  <c r="AP29" i="35" s="1"/>
  <c r="T8" i="35"/>
  <c r="BC8" i="35" s="1"/>
  <c r="BX7" i="35"/>
  <c r="BW7" i="35"/>
  <c r="BV7" i="35"/>
  <c r="BU7" i="35"/>
  <c r="BT7" i="35"/>
  <c r="BS7" i="35"/>
  <c r="BA7" i="35"/>
  <c r="AZ7" i="35"/>
  <c r="AY7" i="35"/>
  <c r="AX7" i="35"/>
  <c r="AW7" i="35"/>
  <c r="AV7" i="35"/>
  <c r="AT7" i="35"/>
  <c r="AS7" i="35"/>
  <c r="AR7" i="35"/>
  <c r="AQ7" i="35"/>
  <c r="AP7" i="35"/>
  <c r="AO7" i="35"/>
  <c r="AM7" i="35"/>
  <c r="AL7" i="35"/>
  <c r="AK7" i="35"/>
  <c r="AJ7" i="35"/>
  <c r="AI7" i="35"/>
  <c r="AH7" i="35"/>
  <c r="AF7" i="35"/>
  <c r="AE7" i="35"/>
  <c r="AD7" i="35"/>
  <c r="AC7" i="35"/>
  <c r="AB7" i="35"/>
  <c r="AA7" i="35"/>
  <c r="Y7" i="35"/>
  <c r="BH7" i="35" s="1"/>
  <c r="X7" i="35"/>
  <c r="BG7" i="35" s="1"/>
  <c r="W7" i="35"/>
  <c r="BF7" i="35" s="1"/>
  <c r="V7" i="35"/>
  <c r="BE7" i="35" s="1"/>
  <c r="U7" i="35"/>
  <c r="BD7" i="35" s="1"/>
  <c r="T7" i="35"/>
  <c r="BC7" i="35" s="1"/>
  <c r="AF5" i="35"/>
  <c r="H13" i="33"/>
  <c r="F13" i="33"/>
  <c r="F12" i="33"/>
  <c r="D11" i="33"/>
  <c r="B33" i="34"/>
  <c r="B32" i="34"/>
  <c r="B31" i="34"/>
  <c r="B30" i="34"/>
  <c r="B29" i="34"/>
  <c r="B28" i="34"/>
  <c r="B27" i="34"/>
  <c r="B26" i="34"/>
  <c r="B25" i="34"/>
  <c r="B24" i="34"/>
  <c r="B23" i="34"/>
  <c r="B22" i="34"/>
  <c r="B21" i="34"/>
  <c r="B20" i="34"/>
  <c r="B19" i="34"/>
  <c r="B18" i="34"/>
  <c r="B17" i="34"/>
  <c r="B16" i="34"/>
  <c r="B15" i="34"/>
  <c r="B14" i="34"/>
  <c r="B13" i="34"/>
  <c r="B12" i="34"/>
  <c r="B11" i="34"/>
  <c r="H10" i="34"/>
  <c r="G10" i="34"/>
  <c r="F10" i="34"/>
  <c r="E10" i="34"/>
  <c r="D10" i="34"/>
  <c r="C10" i="34"/>
  <c r="H8" i="34"/>
  <c r="G8" i="34"/>
  <c r="F8" i="34"/>
  <c r="E8" i="34"/>
  <c r="D8" i="34"/>
  <c r="C8" i="34"/>
  <c r="H3" i="34"/>
  <c r="H18" i="36" l="1"/>
  <c r="G19" i="36"/>
  <c r="AA19" i="36" s="1"/>
  <c r="E27" i="36"/>
  <c r="G36" i="36"/>
  <c r="H36" i="36"/>
  <c r="H24" i="36"/>
  <c r="BO9" i="35"/>
  <c r="W29" i="35"/>
  <c r="AR29" i="35" s="1"/>
  <c r="AD21" i="35"/>
  <c r="AY21" i="35" s="1"/>
  <c r="AD20" i="35"/>
  <c r="AY20" i="35" s="1"/>
  <c r="AD19" i="35"/>
  <c r="AY19" i="35" s="1"/>
  <c r="V20" i="35"/>
  <c r="V21" i="35"/>
  <c r="V19" i="35"/>
  <c r="X29" i="35"/>
  <c r="AS29" i="35" s="1"/>
  <c r="H34" i="36"/>
  <c r="BN19" i="35"/>
  <c r="BN20" i="35"/>
  <c r="BN21" i="35"/>
  <c r="W20" i="35"/>
  <c r="W19" i="35"/>
  <c r="W21" i="35"/>
  <c r="BP19" i="35"/>
  <c r="BP20" i="35"/>
  <c r="BP21" i="35"/>
  <c r="AF29" i="35"/>
  <c r="BA29" i="35" s="1"/>
  <c r="BM29" i="35"/>
  <c r="X20" i="35"/>
  <c r="X19" i="35"/>
  <c r="X21" i="35"/>
  <c r="BQ19" i="35"/>
  <c r="BQ21" i="35"/>
  <c r="BQ20" i="35"/>
  <c r="AE19" i="35"/>
  <c r="AZ19" i="35" s="1"/>
  <c r="AE20" i="35"/>
  <c r="AZ20" i="35" s="1"/>
  <c r="AE21" i="35"/>
  <c r="AZ21" i="35" s="1"/>
  <c r="BO21" i="35"/>
  <c r="BO20" i="35"/>
  <c r="BO19" i="35"/>
  <c r="AF24" i="35"/>
  <c r="BA24" i="35" s="1"/>
  <c r="AF19" i="35"/>
  <c r="BA19" i="35" s="1"/>
  <c r="AF20" i="35"/>
  <c r="BA20" i="35" s="1"/>
  <c r="AF21" i="35"/>
  <c r="BA21" i="35" s="1"/>
  <c r="BH8" i="35"/>
  <c r="Y21" i="35"/>
  <c r="Y19" i="35"/>
  <c r="Y20" i="35"/>
  <c r="C16" i="36"/>
  <c r="P16" i="36" s="1"/>
  <c r="H19" i="36"/>
  <c r="AB19" i="36" s="1"/>
  <c r="F27" i="36"/>
  <c r="S27" i="36" s="1"/>
  <c r="V29" i="35"/>
  <c r="AQ29" i="35" s="1"/>
  <c r="U19" i="35"/>
  <c r="U21" i="35"/>
  <c r="U20" i="35"/>
  <c r="AA19" i="35"/>
  <c r="AV19" i="35" s="1"/>
  <c r="AA21" i="35"/>
  <c r="AV21" i="35" s="1"/>
  <c r="AA20" i="35"/>
  <c r="AV20" i="35" s="1"/>
  <c r="Y29" i="35"/>
  <c r="AT29" i="35" s="1"/>
  <c r="BH29" i="35" s="1"/>
  <c r="E32" i="36"/>
  <c r="C36" i="36"/>
  <c r="AE29" i="35"/>
  <c r="AZ29" i="35" s="1"/>
  <c r="AB19" i="35"/>
  <c r="AW19" i="35" s="1"/>
  <c r="AB21" i="35"/>
  <c r="AW21" i="35" s="1"/>
  <c r="AB20" i="35"/>
  <c r="AW20" i="35" s="1"/>
  <c r="BL20" i="35"/>
  <c r="BL19" i="35"/>
  <c r="BL21" i="35"/>
  <c r="T21" i="35"/>
  <c r="T19" i="35"/>
  <c r="T20" i="35"/>
  <c r="AC21" i="35"/>
  <c r="AX21" i="35" s="1"/>
  <c r="AC20" i="35"/>
  <c r="AX20" i="35" s="1"/>
  <c r="AC19" i="35"/>
  <c r="AX19" i="35" s="1"/>
  <c r="BM21" i="35"/>
  <c r="BM19" i="35"/>
  <c r="BM20" i="35"/>
  <c r="BO29" i="35"/>
  <c r="BF34" i="35"/>
  <c r="BQ24" i="35"/>
  <c r="BN29" i="35"/>
  <c r="AK11" i="35"/>
  <c r="R27" i="36"/>
  <c r="AC27" i="35"/>
  <c r="AX27" i="35" s="1"/>
  <c r="BL28" i="35"/>
  <c r="AL9" i="35"/>
  <c r="AM10" i="35"/>
  <c r="AH12" i="35"/>
  <c r="AI13" i="35"/>
  <c r="E16" i="36"/>
  <c r="D17" i="36"/>
  <c r="C18" i="36"/>
  <c r="AK23" i="35"/>
  <c r="AL24" i="35"/>
  <c r="H27" i="36"/>
  <c r="AE26" i="35"/>
  <c r="AZ26" i="35" s="1"/>
  <c r="AD27" i="35"/>
  <c r="AY27" i="35" s="1"/>
  <c r="AH28" i="35"/>
  <c r="BP29" i="35"/>
  <c r="C32" i="36"/>
  <c r="AM33" i="35"/>
  <c r="AJ10" i="35"/>
  <c r="AE22" i="35"/>
  <c r="AZ22" i="35" s="1"/>
  <c r="C17" i="36"/>
  <c r="AK24" i="35"/>
  <c r="AL33" i="35"/>
  <c r="AB36" i="36"/>
  <c r="AI12" i="35"/>
  <c r="AJ13" i="35"/>
  <c r="F16" i="36"/>
  <c r="E17" i="36"/>
  <c r="D18" i="36"/>
  <c r="C19" i="36"/>
  <c r="C24" i="36"/>
  <c r="AL23" i="35"/>
  <c r="AM24" i="35"/>
  <c r="H28" i="36"/>
  <c r="G29" i="36"/>
  <c r="BQ29" i="35"/>
  <c r="D32" i="36"/>
  <c r="AH31" i="35"/>
  <c r="BC31" i="35" s="1"/>
  <c r="BS31" i="35" s="1"/>
  <c r="C33" i="36"/>
  <c r="T32" i="35"/>
  <c r="AO32" i="35" s="1"/>
  <c r="AI9" i="35"/>
  <c r="T19" i="36"/>
  <c r="AH13" i="35"/>
  <c r="G27" i="36"/>
  <c r="AJ12" i="35"/>
  <c r="D19" i="36"/>
  <c r="AH18" i="35"/>
  <c r="U22" i="35"/>
  <c r="AP22" i="35" s="1"/>
  <c r="AM23" i="35"/>
  <c r="R32" i="36"/>
  <c r="U31" i="35"/>
  <c r="AP31" i="35" s="1"/>
  <c r="BD31" i="35" s="1"/>
  <c r="BT31" i="35" s="1"/>
  <c r="D33" i="36"/>
  <c r="U32" i="35"/>
  <c r="AP32" i="35" s="1"/>
  <c r="P36" i="36"/>
  <c r="AB18" i="36"/>
  <c r="AH23" i="35"/>
  <c r="AM18" i="35"/>
  <c r="AJ23" i="35"/>
  <c r="AD26" i="35"/>
  <c r="AY26" i="35" s="1"/>
  <c r="F28" i="36"/>
  <c r="AK13" i="35"/>
  <c r="AM27" i="35"/>
  <c r="BH27" i="35" s="1"/>
  <c r="BX27" i="35" s="1"/>
  <c r="H29" i="36"/>
  <c r="AJ28" i="35"/>
  <c r="AH10" i="35"/>
  <c r="AI11" i="35"/>
  <c r="AK12" i="35"/>
  <c r="AL13" i="35"/>
  <c r="H16" i="36"/>
  <c r="G17" i="36"/>
  <c r="F18" i="36"/>
  <c r="E19" i="36"/>
  <c r="AI18" i="35"/>
  <c r="V22" i="35"/>
  <c r="AQ22" i="35" s="1"/>
  <c r="C27" i="36"/>
  <c r="AK28" i="35"/>
  <c r="G31" i="36"/>
  <c r="AA29" i="35"/>
  <c r="AV29" i="35" s="1"/>
  <c r="F32" i="36"/>
  <c r="V31" i="35"/>
  <c r="AQ31" i="35" s="1"/>
  <c r="BE31" i="35" s="1"/>
  <c r="E33" i="36"/>
  <c r="AC32" i="35"/>
  <c r="AX32" i="35" s="1"/>
  <c r="AH33" i="35"/>
  <c r="D36" i="36"/>
  <c r="AK18" i="35"/>
  <c r="U26" i="35"/>
  <c r="AP26" i="35" s="1"/>
  <c r="AK10" i="35"/>
  <c r="D16" i="36"/>
  <c r="G16" i="36"/>
  <c r="F17" i="36"/>
  <c r="E18" i="36"/>
  <c r="AH9" i="35"/>
  <c r="AI10" i="35"/>
  <c r="AJ11" i="35"/>
  <c r="AL12" i="35"/>
  <c r="AM13" i="35"/>
  <c r="H17" i="36"/>
  <c r="G18" i="36"/>
  <c r="F19" i="36"/>
  <c r="AJ18" i="35"/>
  <c r="AD22" i="35"/>
  <c r="AY22" i="35" s="1"/>
  <c r="AH24" i="35"/>
  <c r="D27" i="36"/>
  <c r="C28" i="36"/>
  <c r="AL28" i="35"/>
  <c r="AB29" i="35"/>
  <c r="AW29" i="35" s="1"/>
  <c r="BD29" i="35" s="1"/>
  <c r="BT29" i="35" s="1"/>
  <c r="AK29" i="35"/>
  <c r="BF29" i="35" s="1"/>
  <c r="BV29" i="35" s="1"/>
  <c r="BL29" i="35"/>
  <c r="G32" i="36"/>
  <c r="W31" i="35"/>
  <c r="AR31" i="35" s="1"/>
  <c r="AD32" i="35"/>
  <c r="AY32" i="35" s="1"/>
  <c r="F34" i="36"/>
  <c r="AI33" i="35"/>
  <c r="E36" i="36"/>
  <c r="AM28" i="35"/>
  <c r="T29" i="35"/>
  <c r="AO29" i="35" s="1"/>
  <c r="BC29" i="35" s="1"/>
  <c r="BS29" i="35" s="1"/>
  <c r="AC29" i="35"/>
  <c r="AX29" i="35" s="1"/>
  <c r="BE29" i="35" s="1"/>
  <c r="AL29" i="35"/>
  <c r="BG29" i="35" s="1"/>
  <c r="AB32" i="36"/>
  <c r="X31" i="35"/>
  <c r="AS31" i="35" s="1"/>
  <c r="T34" i="36"/>
  <c r="AA34" i="36"/>
  <c r="AJ33" i="35"/>
  <c r="S36" i="36"/>
  <c r="AM12" i="35"/>
  <c r="AI24" i="35"/>
  <c r="T27" i="35"/>
  <c r="AO27" i="35" s="1"/>
  <c r="AL11" i="35"/>
  <c r="AL18" i="35"/>
  <c r="AB24" i="36"/>
  <c r="AI23" i="35"/>
  <c r="AJ24" i="35"/>
  <c r="V26" i="35"/>
  <c r="AQ26" i="35" s="1"/>
  <c r="U27" i="35"/>
  <c r="AP27" i="35" s="1"/>
  <c r="AD29" i="35"/>
  <c r="AY29" i="35" s="1"/>
  <c r="AF31" i="35"/>
  <c r="BA31" i="35" s="1"/>
  <c r="AB34" i="36"/>
  <c r="AK33" i="35"/>
  <c r="AA36" i="36"/>
  <c r="T36" i="36"/>
  <c r="AE24" i="35"/>
  <c r="AZ24" i="35" s="1"/>
  <c r="AB18" i="35"/>
  <c r="AW18" i="35" s="1"/>
  <c r="X9" i="35"/>
  <c r="AB28" i="35"/>
  <c r="AW28" i="35" s="1"/>
  <c r="BQ23" i="35"/>
  <c r="T18" i="35"/>
  <c r="AO18" i="35" s="1"/>
  <c r="X11" i="35"/>
  <c r="AS11" i="35" s="1"/>
  <c r="BO12" i="35"/>
  <c r="BN9" i="35"/>
  <c r="X28" i="35"/>
  <c r="AS28" i="35" s="1"/>
  <c r="BO23" i="35"/>
  <c r="BQ13" i="35"/>
  <c r="X33" i="35"/>
  <c r="AS33" i="35" s="1"/>
  <c r="AB23" i="35"/>
  <c r="AW23" i="35" s="1"/>
  <c r="BG8" i="35"/>
  <c r="AC9" i="35"/>
  <c r="AX9" i="35" s="1"/>
  <c r="BO10" i="35"/>
  <c r="BE30" i="35"/>
  <c r="Y10" i="35"/>
  <c r="AT10" i="35" s="1"/>
  <c r="AA11" i="35"/>
  <c r="AV11" i="35" s="1"/>
  <c r="BO18" i="35"/>
  <c r="AC10" i="35"/>
  <c r="AX10" i="35" s="1"/>
  <c r="BN28" i="35"/>
  <c r="BG30" i="35"/>
  <c r="BM11" i="35"/>
  <c r="BE15" i="35"/>
  <c r="BD16" i="35"/>
  <c r="BH16" i="35"/>
  <c r="W9" i="35"/>
  <c r="F11" i="36" s="1"/>
  <c r="S11" i="36" s="1"/>
  <c r="AI28" i="35"/>
  <c r="AB9" i="35"/>
  <c r="AW9" i="35" s="1"/>
  <c r="BC22" i="35"/>
  <c r="BS22" i="35" s="1"/>
  <c r="BD15" i="35"/>
  <c r="BC16" i="35"/>
  <c r="BF30" i="35"/>
  <c r="BC17" i="35"/>
  <c r="BD17" i="35"/>
  <c r="BN18" i="35"/>
  <c r="BH30" i="35"/>
  <c r="BQ9" i="35"/>
  <c r="BH14" i="35"/>
  <c r="BD25" i="35"/>
  <c r="BH25" i="35"/>
  <c r="BG32" i="35"/>
  <c r="BH32" i="35"/>
  <c r="BX32" i="35" s="1"/>
  <c r="AJ22" i="35"/>
  <c r="BP23" i="35"/>
  <c r="AJ26" i="35"/>
  <c r="AI27" i="35"/>
  <c r="BD30" i="35"/>
  <c r="AL31" i="35"/>
  <c r="AI32" i="35"/>
  <c r="BP32" i="35"/>
  <c r="AA12" i="35"/>
  <c r="AV12" i="35" s="1"/>
  <c r="BF14" i="35"/>
  <c r="BH15" i="35"/>
  <c r="BG16" i="35"/>
  <c r="BE17" i="35"/>
  <c r="AB22" i="35"/>
  <c r="AW22" i="35" s="1"/>
  <c r="AK22" i="35"/>
  <c r="BF22" i="35" s="1"/>
  <c r="BV22" i="35" s="1"/>
  <c r="AB26" i="35"/>
  <c r="AW26" i="35" s="1"/>
  <c r="AK26" i="35"/>
  <c r="BL26" i="35"/>
  <c r="AA27" i="35"/>
  <c r="AV27" i="35" s="1"/>
  <c r="AJ27" i="35"/>
  <c r="BC30" i="35"/>
  <c r="AD31" i="35"/>
  <c r="AY31" i="35" s="1"/>
  <c r="AM31" i="35"/>
  <c r="BL31" i="35"/>
  <c r="AA32" i="35"/>
  <c r="AV32" i="35" s="1"/>
  <c r="AJ32" i="35"/>
  <c r="BQ32" i="35"/>
  <c r="BL13" i="35"/>
  <c r="BE16" i="35"/>
  <c r="AK31" i="35"/>
  <c r="BC14" i="35"/>
  <c r="BF17" i="35"/>
  <c r="AC22" i="35"/>
  <c r="AX22" i="35" s="1"/>
  <c r="AL22" i="35"/>
  <c r="AC26" i="35"/>
  <c r="AX26" i="35" s="1"/>
  <c r="AL26" i="35"/>
  <c r="BM26" i="35"/>
  <c r="AB27" i="35"/>
  <c r="AW27" i="35" s="1"/>
  <c r="AK27" i="35"/>
  <c r="AE31" i="35"/>
  <c r="AZ31" i="35" s="1"/>
  <c r="BM31" i="35"/>
  <c r="AB32" i="35"/>
  <c r="AW32" i="35" s="1"/>
  <c r="AK32" i="35"/>
  <c r="BC26" i="35"/>
  <c r="BS26" i="35" s="1"/>
  <c r="AI22" i="35"/>
  <c r="AI26" i="35"/>
  <c r="AH27" i="35"/>
  <c r="AH32" i="35"/>
  <c r="BF16" i="35"/>
  <c r="BD14" i="35"/>
  <c r="BG17" i="35"/>
  <c r="BH22" i="35"/>
  <c r="BX22" i="35" s="1"/>
  <c r="BF25" i="35"/>
  <c r="BN26" i="35"/>
  <c r="BG27" i="35"/>
  <c r="BW27" i="35" s="1"/>
  <c r="BN31" i="35"/>
  <c r="BC34" i="35"/>
  <c r="BE34" i="35"/>
  <c r="BG34" i="35"/>
  <c r="X12" i="35"/>
  <c r="AS12" i="35" s="1"/>
  <c r="P35" i="35"/>
  <c r="Q35" i="35"/>
  <c r="U23" i="35"/>
  <c r="AP23" i="35" s="1"/>
  <c r="BL9" i="35"/>
  <c r="BC15" i="35"/>
  <c r="BG15" i="35"/>
  <c r="BC25" i="35"/>
  <c r="BD34" i="35"/>
  <c r="U8" i="36"/>
  <c r="U19" i="36" s="1"/>
  <c r="W8" i="36"/>
  <c r="W36" i="36" s="1"/>
  <c r="X8" i="36"/>
  <c r="Y8" i="36"/>
  <c r="Z8" i="36"/>
  <c r="Z36" i="36" s="1"/>
  <c r="V33" i="35"/>
  <c r="AQ33" i="35" s="1"/>
  <c r="V12" i="35"/>
  <c r="AQ12" i="35" s="1"/>
  <c r="V11" i="35"/>
  <c r="AQ11" i="35" s="1"/>
  <c r="V10" i="35"/>
  <c r="AQ10" i="35" s="1"/>
  <c r="V28" i="35"/>
  <c r="AQ28" i="35" s="1"/>
  <c r="V18" i="35"/>
  <c r="AQ18" i="35" s="1"/>
  <c r="AM9" i="35"/>
  <c r="Y28" i="35"/>
  <c r="AT28" i="35" s="1"/>
  <c r="Y18" i="35"/>
  <c r="AT18" i="35" s="1"/>
  <c r="Y23" i="35"/>
  <c r="AT23" i="35" s="1"/>
  <c r="Y24" i="35"/>
  <c r="AT24" i="35" s="1"/>
  <c r="BH24" i="35" s="1"/>
  <c r="BX24" i="35" s="1"/>
  <c r="Y33" i="35"/>
  <c r="AT33" i="35" s="1"/>
  <c r="Y12" i="35"/>
  <c r="AT12" i="35" s="1"/>
  <c r="BN23" i="35"/>
  <c r="BN24" i="35"/>
  <c r="BN13" i="35"/>
  <c r="BN33" i="35"/>
  <c r="BN12" i="35"/>
  <c r="BN11" i="35"/>
  <c r="BN10" i="35"/>
  <c r="T9" i="35"/>
  <c r="AF9" i="35"/>
  <c r="T10" i="35"/>
  <c r="AO10" i="35" s="1"/>
  <c r="BL10" i="35"/>
  <c r="AH11" i="35"/>
  <c r="AF12" i="35"/>
  <c r="BA12" i="35" s="1"/>
  <c r="V13" i="35"/>
  <c r="AQ13" i="35" s="1"/>
  <c r="BE14" i="35"/>
  <c r="BH17" i="35"/>
  <c r="BE25" i="35"/>
  <c r="BH34" i="35"/>
  <c r="BO11" i="35"/>
  <c r="BL11" i="35"/>
  <c r="W13" i="35"/>
  <c r="AR13" i="35" s="1"/>
  <c r="AF33" i="35"/>
  <c r="BA33" i="35" s="1"/>
  <c r="AF28" i="35"/>
  <c r="BA28" i="35" s="1"/>
  <c r="AF18" i="35"/>
  <c r="BA18" i="35" s="1"/>
  <c r="AF23" i="35"/>
  <c r="BA23" i="35" s="1"/>
  <c r="BE8" i="35"/>
  <c r="BP24" i="35"/>
  <c r="BP13" i="35"/>
  <c r="BP9" i="35"/>
  <c r="BP33" i="35"/>
  <c r="BP12" i="35"/>
  <c r="BP11" i="35"/>
  <c r="BP10" i="35"/>
  <c r="BP28" i="35"/>
  <c r="BP18" i="35"/>
  <c r="M35" i="35"/>
  <c r="X10" i="35"/>
  <c r="AS10" i="35" s="1"/>
  <c r="AL10" i="35"/>
  <c r="Y13" i="35"/>
  <c r="AT13" i="35" s="1"/>
  <c r="BG14" i="35"/>
  <c r="BG25" i="35"/>
  <c r="AE33" i="35"/>
  <c r="AZ33" i="35" s="1"/>
  <c r="AE12" i="35"/>
  <c r="AZ12" i="35" s="1"/>
  <c r="AE11" i="35"/>
  <c r="AZ11" i="35" s="1"/>
  <c r="AE10" i="35"/>
  <c r="AZ10" i="35" s="1"/>
  <c r="AE28" i="35"/>
  <c r="AZ28" i="35" s="1"/>
  <c r="AE18" i="35"/>
  <c r="AZ18" i="35" s="1"/>
  <c r="W33" i="35"/>
  <c r="AR33" i="35" s="1"/>
  <c r="W28" i="35"/>
  <c r="AR28" i="35" s="1"/>
  <c r="W18" i="35"/>
  <c r="AR18" i="35" s="1"/>
  <c r="W23" i="35"/>
  <c r="AR23" i="35" s="1"/>
  <c r="BM28" i="35"/>
  <c r="BM18" i="35"/>
  <c r="BM23" i="35"/>
  <c r="BM24" i="35"/>
  <c r="BM13" i="35"/>
  <c r="BM9" i="35"/>
  <c r="BM33" i="35"/>
  <c r="W24" i="35"/>
  <c r="AR24" i="35" s="1"/>
  <c r="AA28" i="35"/>
  <c r="AV28" i="35" s="1"/>
  <c r="AA18" i="35"/>
  <c r="AV18" i="35" s="1"/>
  <c r="AA23" i="35"/>
  <c r="AV23" i="35" s="1"/>
  <c r="AA24" i="35"/>
  <c r="AV24" i="35" s="1"/>
  <c r="AA13" i="35"/>
  <c r="AV13" i="35" s="1"/>
  <c r="AA9" i="35"/>
  <c r="AA33" i="35"/>
  <c r="AV33" i="35" s="1"/>
  <c r="V9" i="35"/>
  <c r="E11" i="36" s="1"/>
  <c r="W10" i="35"/>
  <c r="AR10" i="35" s="1"/>
  <c r="BM10" i="35"/>
  <c r="T23" i="35"/>
  <c r="AO23" i="35" s="1"/>
  <c r="BC23" i="35" s="1"/>
  <c r="T24" i="35"/>
  <c r="AO24" i="35" s="1"/>
  <c r="T13" i="35"/>
  <c r="AO13" i="35" s="1"/>
  <c r="T33" i="35"/>
  <c r="AO33" i="35" s="1"/>
  <c r="T12" i="35"/>
  <c r="AO12" i="35" s="1"/>
  <c r="T11" i="35"/>
  <c r="AO11" i="35" s="1"/>
  <c r="T28" i="35"/>
  <c r="AO28" i="35" s="1"/>
  <c r="AC23" i="35"/>
  <c r="AX23" i="35" s="1"/>
  <c r="AC24" i="35"/>
  <c r="AX24" i="35" s="1"/>
  <c r="AC13" i="35"/>
  <c r="AX13" i="35" s="1"/>
  <c r="AC33" i="35"/>
  <c r="AX33" i="35" s="1"/>
  <c r="AC12" i="35"/>
  <c r="AX12" i="35" s="1"/>
  <c r="AC11" i="35"/>
  <c r="AX11" i="35" s="1"/>
  <c r="AC28" i="35"/>
  <c r="AX28" i="35" s="1"/>
  <c r="BF8" i="35"/>
  <c r="BQ33" i="35"/>
  <c r="BQ12" i="35"/>
  <c r="BQ11" i="35"/>
  <c r="BQ10" i="35"/>
  <c r="BQ28" i="35"/>
  <c r="BQ18" i="35"/>
  <c r="N35" i="35"/>
  <c r="AS9" i="35"/>
  <c r="AK9" i="35"/>
  <c r="AE13" i="35"/>
  <c r="AZ13" i="35" s="1"/>
  <c r="BF15" i="35"/>
  <c r="V23" i="35"/>
  <c r="AQ23" i="35" s="1"/>
  <c r="BH26" i="35"/>
  <c r="BX26" i="35" s="1"/>
  <c r="AE9" i="35"/>
  <c r="U24" i="35"/>
  <c r="AP24" i="35" s="1"/>
  <c r="U13" i="35"/>
  <c r="AP13" i="35" s="1"/>
  <c r="U9" i="35"/>
  <c r="D11" i="36" s="1"/>
  <c r="BD8" i="35"/>
  <c r="U33" i="35"/>
  <c r="AP33" i="35" s="1"/>
  <c r="U12" i="35"/>
  <c r="AP12" i="35" s="1"/>
  <c r="U11" i="35"/>
  <c r="AP11" i="35" s="1"/>
  <c r="U10" i="35"/>
  <c r="AP10" i="35" s="1"/>
  <c r="U28" i="35"/>
  <c r="AP28" i="35" s="1"/>
  <c r="U18" i="35"/>
  <c r="AP18" i="35" s="1"/>
  <c r="BD18" i="35" s="1"/>
  <c r="AD24" i="35"/>
  <c r="AY24" i="35" s="1"/>
  <c r="AD13" i="35"/>
  <c r="AY13" i="35" s="1"/>
  <c r="AD9" i="35"/>
  <c r="AD10" i="35"/>
  <c r="AY10" i="35" s="1"/>
  <c r="AD33" i="35"/>
  <c r="AY33" i="35" s="1"/>
  <c r="AD12" i="35"/>
  <c r="AY12" i="35" s="1"/>
  <c r="AD11" i="35"/>
  <c r="AY11" i="35" s="1"/>
  <c r="AD28" i="35"/>
  <c r="AY28" i="35" s="1"/>
  <c r="AD18" i="35"/>
  <c r="AY18" i="35" s="1"/>
  <c r="O35" i="35"/>
  <c r="AJ9" i="35"/>
  <c r="Y9" i="35"/>
  <c r="H11" i="36" s="1"/>
  <c r="AA10" i="35"/>
  <c r="AV10" i="35" s="1"/>
  <c r="W11" i="35"/>
  <c r="AR11" i="35" s="1"/>
  <c r="BM12" i="35"/>
  <c r="AF13" i="35"/>
  <c r="BA13" i="35" s="1"/>
  <c r="AC18" i="35"/>
  <c r="AX18" i="35" s="1"/>
  <c r="AD23" i="35"/>
  <c r="AY23" i="35" s="1"/>
  <c r="W12" i="35"/>
  <c r="AR12" i="35" s="1"/>
  <c r="AE23" i="35"/>
  <c r="AZ23" i="35" s="1"/>
  <c r="AF10" i="35"/>
  <c r="BA10" i="35" s="1"/>
  <c r="V24" i="35"/>
  <c r="AQ24" i="35" s="1"/>
  <c r="BL12" i="35"/>
  <c r="X13" i="35"/>
  <c r="AS13" i="35" s="1"/>
  <c r="X24" i="35"/>
  <c r="AS24" i="35" s="1"/>
  <c r="BO28" i="35"/>
  <c r="BL33" i="35"/>
  <c r="X23" i="35"/>
  <c r="AS23" i="35" s="1"/>
  <c r="BL24" i="35"/>
  <c r="AB10" i="35"/>
  <c r="AW10" i="35" s="1"/>
  <c r="R11" i="35"/>
  <c r="AB11" i="35"/>
  <c r="AW11" i="35" s="1"/>
  <c r="AB12" i="35"/>
  <c r="AW12" i="35" s="1"/>
  <c r="BL23" i="35"/>
  <c r="AB33" i="35"/>
  <c r="AW33" i="35" s="1"/>
  <c r="AB13" i="35"/>
  <c r="AW13" i="35" s="1"/>
  <c r="X18" i="35"/>
  <c r="AS18" i="35" s="1"/>
  <c r="AB24" i="35"/>
  <c r="AW24" i="35" s="1"/>
  <c r="BO33" i="35"/>
  <c r="BO13" i="35"/>
  <c r="BL18" i="35"/>
  <c r="BO24" i="35"/>
  <c r="B38" i="34"/>
  <c r="M33" i="34"/>
  <c r="J33" i="34"/>
  <c r="M32" i="34"/>
  <c r="J32" i="34"/>
  <c r="M31" i="34"/>
  <c r="J31" i="34"/>
  <c r="M30" i="34"/>
  <c r="J30" i="34"/>
  <c r="M29" i="34"/>
  <c r="J29" i="34"/>
  <c r="M28" i="34"/>
  <c r="J28" i="34"/>
  <c r="M27" i="34"/>
  <c r="J27" i="34"/>
  <c r="M26" i="34"/>
  <c r="J26" i="34"/>
  <c r="M25" i="34"/>
  <c r="J25" i="34"/>
  <c r="M24" i="34"/>
  <c r="J24" i="34"/>
  <c r="M23" i="34"/>
  <c r="J23" i="34"/>
  <c r="M22" i="34"/>
  <c r="J22" i="34"/>
  <c r="M21" i="34"/>
  <c r="J21" i="34"/>
  <c r="M20" i="34"/>
  <c r="J20" i="34"/>
  <c r="M19" i="34"/>
  <c r="J19" i="34"/>
  <c r="M18" i="34"/>
  <c r="J18" i="34"/>
  <c r="M17" i="34"/>
  <c r="J17" i="34"/>
  <c r="M16" i="34"/>
  <c r="J16" i="34"/>
  <c r="M15" i="34"/>
  <c r="J15" i="34"/>
  <c r="M14" i="34"/>
  <c r="J14" i="34"/>
  <c r="M13" i="34"/>
  <c r="J13" i="34"/>
  <c r="M12" i="34"/>
  <c r="J12" i="34"/>
  <c r="M11" i="34"/>
  <c r="J11" i="34"/>
  <c r="S10" i="34"/>
  <c r="Z10" i="34" s="1"/>
  <c r="R10" i="34"/>
  <c r="Y10" i="34" s="1"/>
  <c r="P10" i="34"/>
  <c r="W10" i="34" s="1"/>
  <c r="U10" i="34"/>
  <c r="AB10" i="34" s="1"/>
  <c r="T10" i="34"/>
  <c r="AA10" i="34" s="1"/>
  <c r="Q10" i="34"/>
  <c r="X10" i="34" s="1"/>
  <c r="W9" i="34"/>
  <c r="P9" i="34"/>
  <c r="X8" i="34"/>
  <c r="T8" i="34"/>
  <c r="S8" i="34"/>
  <c r="AB8" i="34"/>
  <c r="AA8" i="34"/>
  <c r="Z8" i="34"/>
  <c r="R8" i="34"/>
  <c r="Q8" i="34"/>
  <c r="P8" i="34"/>
  <c r="W7" i="34"/>
  <c r="P7" i="34"/>
  <c r="H35" i="33"/>
  <c r="G35" i="33"/>
  <c r="F35" i="33"/>
  <c r="E35" i="33"/>
  <c r="D35" i="33"/>
  <c r="C35" i="33"/>
  <c r="H34" i="33"/>
  <c r="G34" i="33"/>
  <c r="F34" i="33"/>
  <c r="E34" i="33"/>
  <c r="D34" i="33"/>
  <c r="C34" i="33"/>
  <c r="BX31" i="33"/>
  <c r="BW31" i="33"/>
  <c r="BV31" i="33"/>
  <c r="BU31" i="33"/>
  <c r="BT31" i="33"/>
  <c r="BS31" i="33"/>
  <c r="BQ31" i="33"/>
  <c r="BP31" i="33"/>
  <c r="BO31" i="33"/>
  <c r="BN31" i="33"/>
  <c r="BM31" i="33"/>
  <c r="BL31" i="33"/>
  <c r="BJ31" i="33"/>
  <c r="BA31" i="33"/>
  <c r="AZ31" i="33"/>
  <c r="AY31" i="33"/>
  <c r="AX31" i="33"/>
  <c r="AW31" i="33"/>
  <c r="AV31" i="33"/>
  <c r="AT31" i="33"/>
  <c r="AS31" i="33"/>
  <c r="AR31" i="33"/>
  <c r="AQ31" i="33"/>
  <c r="AP31" i="33"/>
  <c r="AO31" i="33"/>
  <c r="AM31" i="33"/>
  <c r="AL31" i="33"/>
  <c r="AK31" i="33"/>
  <c r="AJ31" i="33"/>
  <c r="AI31" i="33"/>
  <c r="AH31" i="33"/>
  <c r="AF31" i="33"/>
  <c r="AE31" i="33"/>
  <c r="AD31" i="33"/>
  <c r="AC31" i="33"/>
  <c r="AB31" i="33"/>
  <c r="AA31" i="33"/>
  <c r="Y31" i="33"/>
  <c r="X31" i="33"/>
  <c r="W31" i="33"/>
  <c r="V31" i="33"/>
  <c r="U31" i="33"/>
  <c r="T31" i="33"/>
  <c r="R31" i="33"/>
  <c r="Q31" i="33"/>
  <c r="P31" i="33"/>
  <c r="O31" i="33"/>
  <c r="N31" i="33"/>
  <c r="M31" i="33"/>
  <c r="BX30" i="33"/>
  <c r="BW30" i="33"/>
  <c r="BV30" i="33"/>
  <c r="BU30" i="33"/>
  <c r="BT30" i="33"/>
  <c r="BS30" i="33"/>
  <c r="BQ30" i="33"/>
  <c r="BP30" i="33"/>
  <c r="BO30" i="33"/>
  <c r="BN30" i="33"/>
  <c r="BM30" i="33"/>
  <c r="BL30" i="33"/>
  <c r="BJ30" i="33"/>
  <c r="BA30" i="33"/>
  <c r="AZ30" i="33"/>
  <c r="AY30" i="33"/>
  <c r="AX30" i="33"/>
  <c r="AW30" i="33"/>
  <c r="AV30" i="33"/>
  <c r="AT30" i="33"/>
  <c r="AS30" i="33"/>
  <c r="AR30" i="33"/>
  <c r="AQ30" i="33"/>
  <c r="AP30" i="33"/>
  <c r="AO30" i="33"/>
  <c r="AM30" i="33"/>
  <c r="AL30" i="33"/>
  <c r="AK30" i="33"/>
  <c r="AJ30" i="33"/>
  <c r="AI30" i="33"/>
  <c r="AH30" i="33"/>
  <c r="AF30" i="33"/>
  <c r="AE30" i="33"/>
  <c r="AD30" i="33"/>
  <c r="AC30" i="33"/>
  <c r="AB30" i="33"/>
  <c r="AA30" i="33"/>
  <c r="Y30" i="33"/>
  <c r="X30" i="33"/>
  <c r="W30" i="33"/>
  <c r="V30" i="33"/>
  <c r="U30" i="33"/>
  <c r="T30" i="33"/>
  <c r="R30" i="33"/>
  <c r="Q30" i="33"/>
  <c r="P30" i="33"/>
  <c r="O30" i="33"/>
  <c r="N30" i="33"/>
  <c r="M30" i="33"/>
  <c r="BX29" i="33"/>
  <c r="BW29" i="33"/>
  <c r="BV29" i="33"/>
  <c r="BU29" i="33"/>
  <c r="BT29" i="33"/>
  <c r="BS29" i="33"/>
  <c r="BQ29" i="33"/>
  <c r="BP29" i="33"/>
  <c r="BO29" i="33"/>
  <c r="BN29" i="33"/>
  <c r="BM29" i="33"/>
  <c r="BL29" i="33"/>
  <c r="BJ29" i="33"/>
  <c r="BA29" i="33"/>
  <c r="AZ29" i="33"/>
  <c r="AY29" i="33"/>
  <c r="AX29" i="33"/>
  <c r="AW29" i="33"/>
  <c r="AV29" i="33"/>
  <c r="AT29" i="33"/>
  <c r="AS29" i="33"/>
  <c r="AR29" i="33"/>
  <c r="AQ29" i="33"/>
  <c r="AP29" i="33"/>
  <c r="AO29" i="33"/>
  <c r="AM29" i="33"/>
  <c r="AL29" i="33"/>
  <c r="AK29" i="33"/>
  <c r="AJ29" i="33"/>
  <c r="AI29" i="33"/>
  <c r="AH29" i="33"/>
  <c r="AF29" i="33"/>
  <c r="AE29" i="33"/>
  <c r="AD29" i="33"/>
  <c r="AC29" i="33"/>
  <c r="AB29" i="33"/>
  <c r="AA29" i="33"/>
  <c r="Y29" i="33"/>
  <c r="X29" i="33"/>
  <c r="W29" i="33"/>
  <c r="V29" i="33"/>
  <c r="U29" i="33"/>
  <c r="T29" i="33"/>
  <c r="R29" i="33"/>
  <c r="Q29" i="33"/>
  <c r="P29" i="33"/>
  <c r="O29" i="33"/>
  <c r="N29" i="33"/>
  <c r="M29" i="33"/>
  <c r="BX28" i="33"/>
  <c r="BW28" i="33"/>
  <c r="BV28" i="33"/>
  <c r="BU28" i="33"/>
  <c r="BT28" i="33"/>
  <c r="BS28" i="33"/>
  <c r="BQ28" i="33"/>
  <c r="BP28" i="33"/>
  <c r="BO28" i="33"/>
  <c r="BN28" i="33"/>
  <c r="BM28" i="33"/>
  <c r="BL28" i="33"/>
  <c r="BJ28" i="33"/>
  <c r="BA28" i="33"/>
  <c r="AZ28" i="33"/>
  <c r="AY28" i="33"/>
  <c r="AX28" i="33"/>
  <c r="AW28" i="33"/>
  <c r="AV28" i="33"/>
  <c r="AT28" i="33"/>
  <c r="AS28" i="33"/>
  <c r="AR28" i="33"/>
  <c r="AQ28" i="33"/>
  <c r="AP28" i="33"/>
  <c r="AO28" i="33"/>
  <c r="AM28" i="33"/>
  <c r="AL28" i="33"/>
  <c r="AK28" i="33"/>
  <c r="AJ28" i="33"/>
  <c r="AI28" i="33"/>
  <c r="AH28" i="33"/>
  <c r="AF28" i="33"/>
  <c r="AE28" i="33"/>
  <c r="AD28" i="33"/>
  <c r="AC28" i="33"/>
  <c r="AB28" i="33"/>
  <c r="AA28" i="33"/>
  <c r="Y28" i="33"/>
  <c r="X28" i="33"/>
  <c r="W28" i="33"/>
  <c r="V28" i="33"/>
  <c r="U28" i="33"/>
  <c r="T28" i="33"/>
  <c r="R28" i="33"/>
  <c r="Q28" i="33"/>
  <c r="P28" i="33"/>
  <c r="O28" i="33"/>
  <c r="N28" i="33"/>
  <c r="M28" i="33"/>
  <c r="BX27" i="33"/>
  <c r="BW27" i="33"/>
  <c r="BV27" i="33"/>
  <c r="BU27" i="33"/>
  <c r="BT27" i="33"/>
  <c r="BS27" i="33"/>
  <c r="BQ27" i="33"/>
  <c r="BP27" i="33"/>
  <c r="BO27" i="33"/>
  <c r="BN27" i="33"/>
  <c r="BM27" i="33"/>
  <c r="BL27" i="33"/>
  <c r="BJ27" i="33"/>
  <c r="BA27" i="33"/>
  <c r="AZ27" i="33"/>
  <c r="AY27" i="33"/>
  <c r="AX27" i="33"/>
  <c r="AW27" i="33"/>
  <c r="AV27" i="33"/>
  <c r="AT27" i="33"/>
  <c r="AS27" i="33"/>
  <c r="AR27" i="33"/>
  <c r="AQ27" i="33"/>
  <c r="AP27" i="33"/>
  <c r="AO27" i="33"/>
  <c r="AM27" i="33"/>
  <c r="AL27" i="33"/>
  <c r="AK27" i="33"/>
  <c r="AJ27" i="33"/>
  <c r="AI27" i="33"/>
  <c r="AH27" i="33"/>
  <c r="AF27" i="33"/>
  <c r="AE27" i="33"/>
  <c r="AD27" i="33"/>
  <c r="AC27" i="33"/>
  <c r="AB27" i="33"/>
  <c r="AA27" i="33"/>
  <c r="Y27" i="33"/>
  <c r="X27" i="33"/>
  <c r="W27" i="33"/>
  <c r="V27" i="33"/>
  <c r="U27" i="33"/>
  <c r="T27" i="33"/>
  <c r="R27" i="33"/>
  <c r="Q27" i="33"/>
  <c r="P27" i="33"/>
  <c r="O27" i="33"/>
  <c r="N27" i="33"/>
  <c r="M27" i="33"/>
  <c r="BX26" i="33"/>
  <c r="BW26" i="33"/>
  <c r="BV26" i="33"/>
  <c r="BU26" i="33"/>
  <c r="BT26" i="33"/>
  <c r="BS26" i="33"/>
  <c r="BQ26" i="33"/>
  <c r="BP26" i="33"/>
  <c r="BO26" i="33"/>
  <c r="BN26" i="33"/>
  <c r="BM26" i="33"/>
  <c r="BL26" i="33"/>
  <c r="BJ26" i="33"/>
  <c r="BA26" i="33"/>
  <c r="AZ26" i="33"/>
  <c r="AY26" i="33"/>
  <c r="AX26" i="33"/>
  <c r="AW26" i="33"/>
  <c r="AV26" i="33"/>
  <c r="AT26" i="33"/>
  <c r="AS26" i="33"/>
  <c r="AR26" i="33"/>
  <c r="AQ26" i="33"/>
  <c r="AP26" i="33"/>
  <c r="AO26" i="33"/>
  <c r="AM26" i="33"/>
  <c r="AL26" i="33"/>
  <c r="AK26" i="33"/>
  <c r="AJ26" i="33"/>
  <c r="AI26" i="33"/>
  <c r="AH26" i="33"/>
  <c r="AF26" i="33"/>
  <c r="AE26" i="33"/>
  <c r="AD26" i="33"/>
  <c r="AC26" i="33"/>
  <c r="AB26" i="33"/>
  <c r="AA26" i="33"/>
  <c r="Y26" i="33"/>
  <c r="X26" i="33"/>
  <c r="W26" i="33"/>
  <c r="V26" i="33"/>
  <c r="U26" i="33"/>
  <c r="T26" i="33"/>
  <c r="R26" i="33"/>
  <c r="Q26" i="33"/>
  <c r="P26" i="33"/>
  <c r="O26" i="33"/>
  <c r="N26" i="33"/>
  <c r="M26" i="33"/>
  <c r="BX25" i="33"/>
  <c r="BW25" i="33"/>
  <c r="BV25" i="33"/>
  <c r="BU25" i="33"/>
  <c r="BT25" i="33"/>
  <c r="BS25" i="33"/>
  <c r="BQ25" i="33"/>
  <c r="BP25" i="33"/>
  <c r="BO25" i="33"/>
  <c r="BN25" i="33"/>
  <c r="BM25" i="33"/>
  <c r="BL25" i="33"/>
  <c r="BJ25" i="33"/>
  <c r="BA25" i="33"/>
  <c r="AZ25" i="33"/>
  <c r="AY25" i="33"/>
  <c r="AX25" i="33"/>
  <c r="AW25" i="33"/>
  <c r="AV25" i="33"/>
  <c r="AT25" i="33"/>
  <c r="AS25" i="33"/>
  <c r="AR25" i="33"/>
  <c r="AQ25" i="33"/>
  <c r="AP25" i="33"/>
  <c r="AO25" i="33"/>
  <c r="AM25" i="33"/>
  <c r="AL25" i="33"/>
  <c r="AK25" i="33"/>
  <c r="AJ25" i="33"/>
  <c r="AI25" i="33"/>
  <c r="AH25" i="33"/>
  <c r="AF25" i="33"/>
  <c r="AE25" i="33"/>
  <c r="AD25" i="33"/>
  <c r="AC25" i="33"/>
  <c r="AB25" i="33"/>
  <c r="AA25" i="33"/>
  <c r="Y25" i="33"/>
  <c r="X25" i="33"/>
  <c r="W25" i="33"/>
  <c r="V25" i="33"/>
  <c r="U25" i="33"/>
  <c r="T25" i="33"/>
  <c r="R25" i="33"/>
  <c r="Q25" i="33"/>
  <c r="P25" i="33"/>
  <c r="O25" i="33"/>
  <c r="N25" i="33"/>
  <c r="M25" i="33"/>
  <c r="BX24" i="33"/>
  <c r="BW24" i="33"/>
  <c r="BV24" i="33"/>
  <c r="BU24" i="33"/>
  <c r="BT24" i="33"/>
  <c r="BS24" i="33"/>
  <c r="BQ24" i="33"/>
  <c r="BP24" i="33"/>
  <c r="BO24" i="33"/>
  <c r="BN24" i="33"/>
  <c r="BM24" i="33"/>
  <c r="BL24" i="33"/>
  <c r="BJ24" i="33"/>
  <c r="BA24" i="33"/>
  <c r="AZ24" i="33"/>
  <c r="AY24" i="33"/>
  <c r="AX24" i="33"/>
  <c r="AW24" i="33"/>
  <c r="AV24" i="33"/>
  <c r="AT24" i="33"/>
  <c r="AS24" i="33"/>
  <c r="AR24" i="33"/>
  <c r="AQ24" i="33"/>
  <c r="AP24" i="33"/>
  <c r="AO24" i="33"/>
  <c r="AM24" i="33"/>
  <c r="AL24" i="33"/>
  <c r="AK24" i="33"/>
  <c r="AJ24" i="33"/>
  <c r="AI24" i="33"/>
  <c r="AH24" i="33"/>
  <c r="AF24" i="33"/>
  <c r="AE24" i="33"/>
  <c r="AD24" i="33"/>
  <c r="AC24" i="33"/>
  <c r="AB24" i="33"/>
  <c r="AA24" i="33"/>
  <c r="Y24" i="33"/>
  <c r="X24" i="33"/>
  <c r="W24" i="33"/>
  <c r="V24" i="33"/>
  <c r="U24" i="33"/>
  <c r="T24" i="33"/>
  <c r="R24" i="33"/>
  <c r="Q24" i="33"/>
  <c r="P24" i="33"/>
  <c r="O24" i="33"/>
  <c r="N24" i="33"/>
  <c r="M24" i="33"/>
  <c r="BX23" i="33"/>
  <c r="BW23" i="33"/>
  <c r="BV23" i="33"/>
  <c r="BU23" i="33"/>
  <c r="BT23" i="33"/>
  <c r="BS23" i="33"/>
  <c r="BQ23" i="33"/>
  <c r="BP23" i="33"/>
  <c r="BO23" i="33"/>
  <c r="BN23" i="33"/>
  <c r="BM23" i="33"/>
  <c r="BL23" i="33"/>
  <c r="BJ23" i="33"/>
  <c r="BA23" i="33"/>
  <c r="AZ23" i="33"/>
  <c r="AY23" i="33"/>
  <c r="AX23" i="33"/>
  <c r="AW23" i="33"/>
  <c r="AV23" i="33"/>
  <c r="AT23" i="33"/>
  <c r="AS23" i="33"/>
  <c r="AR23" i="33"/>
  <c r="AQ23" i="33"/>
  <c r="AP23" i="33"/>
  <c r="AO23" i="33"/>
  <c r="AM23" i="33"/>
  <c r="AL23" i="33"/>
  <c r="AK23" i="33"/>
  <c r="AJ23" i="33"/>
  <c r="AI23" i="33"/>
  <c r="AH23" i="33"/>
  <c r="AF23" i="33"/>
  <c r="AE23" i="33"/>
  <c r="AD23" i="33"/>
  <c r="AC23" i="33"/>
  <c r="AB23" i="33"/>
  <c r="AA23" i="33"/>
  <c r="Y23" i="33"/>
  <c r="X23" i="33"/>
  <c r="W23" i="33"/>
  <c r="V23" i="33"/>
  <c r="U23" i="33"/>
  <c r="T23" i="33"/>
  <c r="R23" i="33"/>
  <c r="Q23" i="33"/>
  <c r="P23" i="33"/>
  <c r="O23" i="33"/>
  <c r="N23" i="33"/>
  <c r="M23" i="33"/>
  <c r="BX22" i="33"/>
  <c r="BW22" i="33"/>
  <c r="BV22" i="33"/>
  <c r="BU22" i="33"/>
  <c r="BT22" i="33"/>
  <c r="BS22" i="33"/>
  <c r="BQ22" i="33"/>
  <c r="BP22" i="33"/>
  <c r="BO22" i="33"/>
  <c r="BN22" i="33"/>
  <c r="BM22" i="33"/>
  <c r="BL22" i="33"/>
  <c r="BJ22" i="33"/>
  <c r="BA22" i="33"/>
  <c r="AZ22" i="33"/>
  <c r="AY22" i="33"/>
  <c r="AX22" i="33"/>
  <c r="AW22" i="33"/>
  <c r="AV22" i="33"/>
  <c r="AT22" i="33"/>
  <c r="AS22" i="33"/>
  <c r="AR22" i="33"/>
  <c r="AQ22" i="33"/>
  <c r="AP22" i="33"/>
  <c r="AO22" i="33"/>
  <c r="AM22" i="33"/>
  <c r="AL22" i="33"/>
  <c r="AK22" i="33"/>
  <c r="AJ22" i="33"/>
  <c r="AI22" i="33"/>
  <c r="AH22" i="33"/>
  <c r="AF22" i="33"/>
  <c r="AE22" i="33"/>
  <c r="AD22" i="33"/>
  <c r="AC22" i="33"/>
  <c r="AB22" i="33"/>
  <c r="AA22" i="33"/>
  <c r="Y22" i="33"/>
  <c r="X22" i="33"/>
  <c r="W22" i="33"/>
  <c r="V22" i="33"/>
  <c r="U22" i="33"/>
  <c r="T22" i="33"/>
  <c r="R22" i="33"/>
  <c r="Q22" i="33"/>
  <c r="P22" i="33"/>
  <c r="O22" i="33"/>
  <c r="N22" i="33"/>
  <c r="M22" i="33"/>
  <c r="BJ21" i="33"/>
  <c r="R21" i="33"/>
  <c r="Q21" i="33"/>
  <c r="AL21" i="33" s="1"/>
  <c r="P21" i="33"/>
  <c r="O21" i="33"/>
  <c r="N21" i="33"/>
  <c r="M21" i="33"/>
  <c r="BJ20" i="33"/>
  <c r="R20" i="33"/>
  <c r="Q20" i="33"/>
  <c r="P20" i="33"/>
  <c r="O20" i="33"/>
  <c r="N20" i="33"/>
  <c r="M20" i="33"/>
  <c r="BX19" i="33"/>
  <c r="BW19" i="33"/>
  <c r="BV19" i="33"/>
  <c r="BU19" i="33"/>
  <c r="BT19" i="33"/>
  <c r="BS19" i="33"/>
  <c r="BQ19" i="33"/>
  <c r="BP19" i="33"/>
  <c r="BO19" i="33"/>
  <c r="BN19" i="33"/>
  <c r="BM19" i="33"/>
  <c r="BL19" i="33"/>
  <c r="BJ19" i="33"/>
  <c r="BA19" i="33"/>
  <c r="AZ19" i="33"/>
  <c r="AY19" i="33"/>
  <c r="AX19" i="33"/>
  <c r="AW19" i="33"/>
  <c r="AV19" i="33"/>
  <c r="AT19" i="33"/>
  <c r="AS19" i="33"/>
  <c r="AR19" i="33"/>
  <c r="AQ19" i="33"/>
  <c r="AP19" i="33"/>
  <c r="AO19" i="33"/>
  <c r="AM19" i="33"/>
  <c r="AL19" i="33"/>
  <c r="AK19" i="33"/>
  <c r="AJ19" i="33"/>
  <c r="AI19" i="33"/>
  <c r="AH19" i="33"/>
  <c r="AF19" i="33"/>
  <c r="AE19" i="33"/>
  <c r="AD19" i="33"/>
  <c r="AC19" i="33"/>
  <c r="AB19" i="33"/>
  <c r="AA19" i="33"/>
  <c r="Y19" i="33"/>
  <c r="X19" i="33"/>
  <c r="W19" i="33"/>
  <c r="V19" i="33"/>
  <c r="U19" i="33"/>
  <c r="T19" i="33"/>
  <c r="R19" i="33"/>
  <c r="Q19" i="33"/>
  <c r="P19" i="33"/>
  <c r="O19" i="33"/>
  <c r="N19" i="33"/>
  <c r="M19" i="33"/>
  <c r="BX18" i="33"/>
  <c r="BW18" i="33"/>
  <c r="BV18" i="33"/>
  <c r="BU18" i="33"/>
  <c r="BT18" i="33"/>
  <c r="BS18" i="33"/>
  <c r="BQ18" i="33"/>
  <c r="BP18" i="33"/>
  <c r="BO18" i="33"/>
  <c r="BN18" i="33"/>
  <c r="BM18" i="33"/>
  <c r="BL18" i="33"/>
  <c r="BJ18" i="33"/>
  <c r="BA18" i="33"/>
  <c r="AZ18" i="33"/>
  <c r="AY18" i="33"/>
  <c r="AX18" i="33"/>
  <c r="AW18" i="33"/>
  <c r="AV18" i="33"/>
  <c r="AT18" i="33"/>
  <c r="AS18" i="33"/>
  <c r="AR18" i="33"/>
  <c r="AQ18" i="33"/>
  <c r="AP18" i="33"/>
  <c r="AO18" i="33"/>
  <c r="AM18" i="33"/>
  <c r="AL18" i="33"/>
  <c r="AK18" i="33"/>
  <c r="AJ18" i="33"/>
  <c r="AI18" i="33"/>
  <c r="AH18" i="33"/>
  <c r="AF18" i="33"/>
  <c r="AE18" i="33"/>
  <c r="AD18" i="33"/>
  <c r="AC18" i="33"/>
  <c r="AB18" i="33"/>
  <c r="AA18" i="33"/>
  <c r="Y18" i="33"/>
  <c r="X18" i="33"/>
  <c r="W18" i="33"/>
  <c r="V18" i="33"/>
  <c r="U18" i="33"/>
  <c r="T18" i="33"/>
  <c r="R18" i="33"/>
  <c r="Q18" i="33"/>
  <c r="P18" i="33"/>
  <c r="O18" i="33"/>
  <c r="N18" i="33"/>
  <c r="M18" i="33"/>
  <c r="BN17" i="33"/>
  <c r="BJ17" i="33"/>
  <c r="AL17" i="33"/>
  <c r="AK17" i="33"/>
  <c r="AH17" i="33"/>
  <c r="X17" i="33"/>
  <c r="AS17" i="33" s="1"/>
  <c r="R17" i="33"/>
  <c r="Q17" i="33"/>
  <c r="P17" i="33"/>
  <c r="O17" i="33"/>
  <c r="N17" i="33"/>
  <c r="M17" i="33"/>
  <c r="BJ16" i="33"/>
  <c r="R16" i="33"/>
  <c r="Q16" i="33"/>
  <c r="P16" i="33"/>
  <c r="AK16" i="33" s="1"/>
  <c r="O16" i="33"/>
  <c r="AJ16" i="33" s="1"/>
  <c r="N16" i="33"/>
  <c r="M16" i="33"/>
  <c r="AH16" i="33" s="1"/>
  <c r="BL15" i="33"/>
  <c r="BJ15" i="33"/>
  <c r="AJ15" i="33"/>
  <c r="AI15" i="33"/>
  <c r="R15" i="33"/>
  <c r="Q15" i="33"/>
  <c r="P15" i="33"/>
  <c r="O15" i="33"/>
  <c r="N15" i="33"/>
  <c r="M15" i="33"/>
  <c r="BJ14" i="33"/>
  <c r="R14" i="33"/>
  <c r="AM14" i="33" s="1"/>
  <c r="Q14" i="33"/>
  <c r="P14" i="33"/>
  <c r="O14" i="33"/>
  <c r="N14" i="33"/>
  <c r="M14" i="33"/>
  <c r="BO13" i="33"/>
  <c r="BJ13" i="33"/>
  <c r="AM13" i="33"/>
  <c r="AL13" i="33"/>
  <c r="AH13" i="33"/>
  <c r="U13" i="33"/>
  <c r="AP13" i="33" s="1"/>
  <c r="R13" i="33"/>
  <c r="Q13" i="33"/>
  <c r="P13" i="33"/>
  <c r="O13" i="33"/>
  <c r="N13" i="33"/>
  <c r="M13" i="33"/>
  <c r="BJ12" i="33"/>
  <c r="R12" i="33"/>
  <c r="AM12" i="33" s="1"/>
  <c r="Q12" i="33"/>
  <c r="P12" i="33"/>
  <c r="O12" i="33"/>
  <c r="N12" i="33"/>
  <c r="M12" i="33"/>
  <c r="BJ11" i="33"/>
  <c r="Q11" i="33"/>
  <c r="P11" i="33"/>
  <c r="O11" i="33"/>
  <c r="M11" i="33"/>
  <c r="BJ10" i="33"/>
  <c r="R10" i="33"/>
  <c r="AM10" i="33" s="1"/>
  <c r="Q10" i="33"/>
  <c r="P10" i="33"/>
  <c r="O10" i="33"/>
  <c r="AJ10" i="33" s="1"/>
  <c r="N10" i="33"/>
  <c r="AI10" i="33" s="1"/>
  <c r="M10" i="33"/>
  <c r="AH10" i="33" s="1"/>
  <c r="BJ9" i="33"/>
  <c r="R9" i="33"/>
  <c r="Q9" i="33"/>
  <c r="P9" i="33"/>
  <c r="O9" i="33"/>
  <c r="N9" i="33"/>
  <c r="M9" i="33"/>
  <c r="BX8" i="33"/>
  <c r="BW8" i="33"/>
  <c r="BV8" i="33"/>
  <c r="BU8" i="33"/>
  <c r="BT8" i="33"/>
  <c r="BS8" i="33"/>
  <c r="BQ8" i="33"/>
  <c r="BP8" i="33"/>
  <c r="BP14" i="33" s="1"/>
  <c r="BO8" i="33"/>
  <c r="BN8" i="33"/>
  <c r="BM8" i="33"/>
  <c r="BL8" i="33"/>
  <c r="BA8" i="33"/>
  <c r="AZ8" i="33"/>
  <c r="AY8" i="33"/>
  <c r="AX8" i="33"/>
  <c r="AW8" i="33"/>
  <c r="AV8" i="33"/>
  <c r="AT8" i="33"/>
  <c r="AS8" i="33"/>
  <c r="AR8" i="33"/>
  <c r="AQ8" i="33"/>
  <c r="AP8" i="33"/>
  <c r="AO8" i="33"/>
  <c r="AM8" i="33"/>
  <c r="AL8" i="33"/>
  <c r="AK8" i="33"/>
  <c r="AJ8" i="33"/>
  <c r="AI8" i="33"/>
  <c r="AH8" i="33"/>
  <c r="AF8" i="33"/>
  <c r="AF21" i="33" s="1"/>
  <c r="BA21" i="33" s="1"/>
  <c r="AE8" i="33"/>
  <c r="AD8" i="33"/>
  <c r="AC8" i="33"/>
  <c r="AB8" i="33"/>
  <c r="AA8" i="33"/>
  <c r="Y8" i="33"/>
  <c r="Y15" i="33" s="1"/>
  <c r="AT15" i="33" s="1"/>
  <c r="X8" i="33"/>
  <c r="W8" i="33"/>
  <c r="W21" i="33" s="1"/>
  <c r="AR21" i="33" s="1"/>
  <c r="V8" i="33"/>
  <c r="V20" i="33" s="1"/>
  <c r="AQ20" i="33" s="1"/>
  <c r="U8" i="33"/>
  <c r="T8" i="33"/>
  <c r="BC8" i="33" s="1"/>
  <c r="BX7" i="33"/>
  <c r="BW7" i="33"/>
  <c r="BV7" i="33"/>
  <c r="BU7" i="33"/>
  <c r="BT7" i="33"/>
  <c r="BS7" i="33"/>
  <c r="BA7" i="33"/>
  <c r="AZ7" i="33"/>
  <c r="AY7" i="33"/>
  <c r="AX7" i="33"/>
  <c r="AW7" i="33"/>
  <c r="AV7" i="33"/>
  <c r="AT7" i="33"/>
  <c r="AS7" i="33"/>
  <c r="AR7" i="33"/>
  <c r="AQ7" i="33"/>
  <c r="AP7" i="33"/>
  <c r="AO7" i="33"/>
  <c r="AM7" i="33"/>
  <c r="AL7" i="33"/>
  <c r="AK7" i="33"/>
  <c r="AJ7" i="33"/>
  <c r="AI7" i="33"/>
  <c r="AH7" i="33"/>
  <c r="AF7" i="33"/>
  <c r="AE7" i="33"/>
  <c r="AD7" i="33"/>
  <c r="AC7" i="33"/>
  <c r="AB7" i="33"/>
  <c r="AA7" i="33"/>
  <c r="Y7" i="33"/>
  <c r="BH7" i="33" s="1"/>
  <c r="X7" i="33"/>
  <c r="BG7" i="33" s="1"/>
  <c r="W7" i="33"/>
  <c r="BF7" i="33" s="1"/>
  <c r="V7" i="33"/>
  <c r="BE7" i="33" s="1"/>
  <c r="U7" i="33"/>
  <c r="BD7" i="33" s="1"/>
  <c r="T7" i="33"/>
  <c r="BC7" i="33" s="1"/>
  <c r="AF5" i="33"/>
  <c r="AC13" i="33" s="1"/>
  <c r="AX13" i="33" s="1"/>
  <c r="H13" i="31"/>
  <c r="F13" i="31"/>
  <c r="F12" i="31"/>
  <c r="D11" i="31"/>
  <c r="AE11" i="33" l="1"/>
  <c r="AZ11" i="33" s="1"/>
  <c r="AD14" i="33"/>
  <c r="AY14" i="33" s="1"/>
  <c r="BE8" i="33"/>
  <c r="H31" i="36"/>
  <c r="AB31" i="36" s="1"/>
  <c r="G24" i="36"/>
  <c r="AA24" i="36" s="1"/>
  <c r="BG22" i="35"/>
  <c r="BW22" i="35" s="1"/>
  <c r="BG33" i="35"/>
  <c r="AR9" i="35"/>
  <c r="Y32" i="36"/>
  <c r="BU29" i="35"/>
  <c r="BF27" i="35"/>
  <c r="BV27" i="35" s="1"/>
  <c r="BF26" i="35"/>
  <c r="BV26" i="35" s="1"/>
  <c r="X9" i="33"/>
  <c r="BL12" i="33"/>
  <c r="BL11" i="33"/>
  <c r="E26" i="34"/>
  <c r="R26" i="34" s="1"/>
  <c r="H20" i="34"/>
  <c r="G21" i="34"/>
  <c r="T21" i="34" s="1"/>
  <c r="H32" i="34"/>
  <c r="AB32" i="34" s="1"/>
  <c r="D30" i="34"/>
  <c r="Q30" i="34" s="1"/>
  <c r="C31" i="34"/>
  <c r="P31" i="34" s="1"/>
  <c r="F24" i="36"/>
  <c r="H22" i="36"/>
  <c r="AB22" i="36" s="1"/>
  <c r="AT20" i="35"/>
  <c r="BH20" i="35" s="1"/>
  <c r="BX20" i="35" s="1"/>
  <c r="D12" i="36"/>
  <c r="Q12" i="36" s="1"/>
  <c r="H25" i="36"/>
  <c r="D30" i="36"/>
  <c r="Q30" i="36" s="1"/>
  <c r="G12" i="36"/>
  <c r="AA12" i="36" s="1"/>
  <c r="AO20" i="35"/>
  <c r="BC20" i="35" s="1"/>
  <c r="BS20" i="35" s="1"/>
  <c r="C22" i="36"/>
  <c r="P22" i="36" s="1"/>
  <c r="AP20" i="35"/>
  <c r="BD20" i="35" s="1"/>
  <c r="BT20" i="35" s="1"/>
  <c r="D22" i="36"/>
  <c r="Q22" i="36" s="1"/>
  <c r="AT19" i="35"/>
  <c r="BH19" i="35" s="1"/>
  <c r="BX19" i="35" s="1"/>
  <c r="H21" i="36"/>
  <c r="AB21" i="36" s="1"/>
  <c r="AS21" i="35"/>
  <c r="BG21" i="35" s="1"/>
  <c r="BW21" i="35" s="1"/>
  <c r="G23" i="36"/>
  <c r="AR21" i="35"/>
  <c r="BF21" i="35" s="1"/>
  <c r="BV21" i="35" s="1"/>
  <c r="F23" i="36"/>
  <c r="S23" i="36" s="1"/>
  <c r="AQ19" i="35"/>
  <c r="BE19" i="35" s="1"/>
  <c r="BU19" i="35" s="1"/>
  <c r="E21" i="36"/>
  <c r="R21" i="36" s="1"/>
  <c r="AO19" i="35"/>
  <c r="BC19" i="35" s="1"/>
  <c r="BS19" i="35" s="1"/>
  <c r="C21" i="36"/>
  <c r="P21" i="36" s="1"/>
  <c r="AP21" i="35"/>
  <c r="BD21" i="35" s="1"/>
  <c r="BT21" i="35" s="1"/>
  <c r="D23" i="36"/>
  <c r="Q23" i="36" s="1"/>
  <c r="AT21" i="35"/>
  <c r="H23" i="36"/>
  <c r="AB23" i="36" s="1"/>
  <c r="AS19" i="35"/>
  <c r="BG19" i="35" s="1"/>
  <c r="BW19" i="35" s="1"/>
  <c r="G21" i="36"/>
  <c r="AR19" i="35"/>
  <c r="BF19" i="35" s="1"/>
  <c r="BV19" i="35" s="1"/>
  <c r="F21" i="36"/>
  <c r="S21" i="36" s="1"/>
  <c r="AQ21" i="35"/>
  <c r="BE21" i="35" s="1"/>
  <c r="BU21" i="35" s="1"/>
  <c r="E23" i="36"/>
  <c r="R23" i="36" s="1"/>
  <c r="C11" i="36"/>
  <c r="P11" i="36" s="1"/>
  <c r="E26" i="36"/>
  <c r="Y26" i="36" s="1"/>
  <c r="G33" i="36"/>
  <c r="F30" i="36"/>
  <c r="AO21" i="35"/>
  <c r="BC21" i="35" s="1"/>
  <c r="BS21" i="35" s="1"/>
  <c r="C23" i="36"/>
  <c r="P23" i="36" s="1"/>
  <c r="AP19" i="35"/>
  <c r="BD19" i="35" s="1"/>
  <c r="BT19" i="35" s="1"/>
  <c r="D21" i="36"/>
  <c r="Q21" i="36" s="1"/>
  <c r="AS20" i="35"/>
  <c r="BG20" i="35" s="1"/>
  <c r="BW20" i="35" s="1"/>
  <c r="G22" i="36"/>
  <c r="AR20" i="35"/>
  <c r="BF20" i="35" s="1"/>
  <c r="BV20" i="35" s="1"/>
  <c r="F22" i="36"/>
  <c r="S22" i="36" s="1"/>
  <c r="AQ20" i="35"/>
  <c r="BE20" i="35" s="1"/>
  <c r="BU20" i="35" s="1"/>
  <c r="E22" i="36"/>
  <c r="R22" i="36" s="1"/>
  <c r="H14" i="36"/>
  <c r="BH21" i="35"/>
  <c r="BX21" i="35" s="1"/>
  <c r="E29" i="36"/>
  <c r="R29" i="36" s="1"/>
  <c r="G11" i="36"/>
  <c r="T11" i="36" s="1"/>
  <c r="U24" i="36"/>
  <c r="U32" i="36"/>
  <c r="W16" i="36"/>
  <c r="U36" i="36"/>
  <c r="U18" i="36"/>
  <c r="Y23" i="36"/>
  <c r="X22" i="36"/>
  <c r="Y27" i="36"/>
  <c r="Z27" i="36"/>
  <c r="U34" i="36"/>
  <c r="G29" i="34"/>
  <c r="T29" i="34" s="1"/>
  <c r="F30" i="34"/>
  <c r="S30" i="34" s="1"/>
  <c r="E32" i="34"/>
  <c r="E21" i="34"/>
  <c r="H31" i="34"/>
  <c r="AB31" i="34" s="1"/>
  <c r="E27" i="34"/>
  <c r="H21" i="34"/>
  <c r="AB21" i="34" s="1"/>
  <c r="H25" i="34"/>
  <c r="AB25" i="34" s="1"/>
  <c r="H26" i="34"/>
  <c r="H28" i="34"/>
  <c r="AB28" i="34" s="1"/>
  <c r="AL9" i="33"/>
  <c r="X12" i="33"/>
  <c r="AS12" i="33" s="1"/>
  <c r="AE14" i="33"/>
  <c r="AZ14" i="33" s="1"/>
  <c r="BG8" i="33"/>
  <c r="G20" i="34"/>
  <c r="T20" i="34" s="1"/>
  <c r="G25" i="34"/>
  <c r="T25" i="34" s="1"/>
  <c r="BO9" i="33"/>
  <c r="BF8" i="33"/>
  <c r="F29" i="34"/>
  <c r="Z29" i="34" s="1"/>
  <c r="F21" i="34"/>
  <c r="Z21" i="34" s="1"/>
  <c r="F32" i="34"/>
  <c r="Z32" i="34" s="1"/>
  <c r="F33" i="34"/>
  <c r="Z33" i="34" s="1"/>
  <c r="F26" i="34"/>
  <c r="S26" i="34" s="1"/>
  <c r="D33" i="34"/>
  <c r="X33" i="34" s="1"/>
  <c r="BL10" i="33"/>
  <c r="D24" i="34"/>
  <c r="Q24" i="34" s="1"/>
  <c r="BC24" i="35"/>
  <c r="BS24" i="35" s="1"/>
  <c r="BC18" i="35"/>
  <c r="BE19" i="33"/>
  <c r="BD28" i="35"/>
  <c r="BG18" i="33"/>
  <c r="BF19" i="33"/>
  <c r="BF22" i="33"/>
  <c r="BG29" i="33"/>
  <c r="BF30" i="33"/>
  <c r="BE28" i="33"/>
  <c r="BG31" i="33"/>
  <c r="BC27" i="35"/>
  <c r="BS27" i="35" s="1"/>
  <c r="BD31" i="33"/>
  <c r="BH22" i="33"/>
  <c r="BF24" i="33"/>
  <c r="BD23" i="35"/>
  <c r="BT23" i="35" s="1"/>
  <c r="BH24" i="33"/>
  <c r="BG19" i="33"/>
  <c r="BH29" i="33"/>
  <c r="BF13" i="35"/>
  <c r="BE23" i="33"/>
  <c r="BH31" i="33"/>
  <c r="BG23" i="33"/>
  <c r="BE25" i="33"/>
  <c r="BT18" i="35"/>
  <c r="BW29" i="35"/>
  <c r="BE26" i="33"/>
  <c r="BH23" i="35"/>
  <c r="BX23" i="35" s="1"/>
  <c r="BH18" i="33"/>
  <c r="BE27" i="33"/>
  <c r="BD28" i="33"/>
  <c r="BC13" i="35"/>
  <c r="BS13" i="35" s="1"/>
  <c r="BF32" i="35"/>
  <c r="BV32" i="35" s="1"/>
  <c r="BX29" i="35"/>
  <c r="BD25" i="33"/>
  <c r="BE22" i="33"/>
  <c r="BG26" i="33"/>
  <c r="BF27" i="33"/>
  <c r="BG28" i="33"/>
  <c r="BG30" i="33"/>
  <c r="BE18" i="33"/>
  <c r="BD19" i="33"/>
  <c r="BG27" i="33"/>
  <c r="BE29" i="33"/>
  <c r="BD30" i="33"/>
  <c r="BG28" i="35"/>
  <c r="BW28" i="35" s="1"/>
  <c r="BE32" i="35"/>
  <c r="BU32" i="35" s="1"/>
  <c r="BE27" i="35"/>
  <c r="BU27" i="35" s="1"/>
  <c r="BC19" i="33"/>
  <c r="BC30" i="33"/>
  <c r="BC25" i="33"/>
  <c r="C27" i="34"/>
  <c r="P27" i="34" s="1"/>
  <c r="BC24" i="33"/>
  <c r="C28" i="34"/>
  <c r="P28" i="34" s="1"/>
  <c r="BC27" i="33"/>
  <c r="C30" i="34"/>
  <c r="P30" i="34" s="1"/>
  <c r="BC23" i="33"/>
  <c r="C33" i="34"/>
  <c r="P33" i="34" s="1"/>
  <c r="Q11" i="36"/>
  <c r="AA11" i="36"/>
  <c r="R11" i="36"/>
  <c r="AB11" i="36"/>
  <c r="AA33" i="36"/>
  <c r="T33" i="36"/>
  <c r="Z30" i="36"/>
  <c r="S30" i="36"/>
  <c r="BG24" i="35"/>
  <c r="BW24" i="35" s="1"/>
  <c r="BF12" i="35"/>
  <c r="BV12" i="35" s="1"/>
  <c r="R36" i="36"/>
  <c r="Y36" i="36"/>
  <c r="C26" i="36"/>
  <c r="AB17" i="36"/>
  <c r="U17" i="36"/>
  <c r="E34" i="36"/>
  <c r="AA17" i="36"/>
  <c r="T17" i="36"/>
  <c r="C12" i="36"/>
  <c r="C13" i="36"/>
  <c r="D34" i="36"/>
  <c r="C31" i="36"/>
  <c r="C34" i="36"/>
  <c r="AA29" i="36"/>
  <c r="T29" i="36"/>
  <c r="X18" i="36"/>
  <c r="Q18" i="36"/>
  <c r="U27" i="36"/>
  <c r="AB27" i="36"/>
  <c r="D15" i="36"/>
  <c r="Z18" i="36"/>
  <c r="S18" i="36"/>
  <c r="W19" i="36"/>
  <c r="P19" i="36"/>
  <c r="BG26" i="35"/>
  <c r="BW26" i="35" s="1"/>
  <c r="BG11" i="35"/>
  <c r="D29" i="36"/>
  <c r="D25" i="36"/>
  <c r="G13" i="36"/>
  <c r="D35" i="36"/>
  <c r="H15" i="36"/>
  <c r="D28" i="36"/>
  <c r="W27" i="36"/>
  <c r="P27" i="36"/>
  <c r="AB16" i="36"/>
  <c r="U16" i="36"/>
  <c r="S28" i="36"/>
  <c r="Z28" i="36"/>
  <c r="D24" i="36"/>
  <c r="T27" i="36"/>
  <c r="AA27" i="36"/>
  <c r="AB28" i="36"/>
  <c r="U28" i="36"/>
  <c r="Y17" i="36"/>
  <c r="R17" i="36"/>
  <c r="T24" i="36"/>
  <c r="D31" i="36"/>
  <c r="G26" i="36"/>
  <c r="Y29" i="36"/>
  <c r="AA32" i="36"/>
  <c r="T32" i="36"/>
  <c r="AM11" i="35"/>
  <c r="AM35" i="35" s="1"/>
  <c r="F35" i="36"/>
  <c r="Z24" i="36"/>
  <c r="S24" i="36"/>
  <c r="R33" i="36"/>
  <c r="Y33" i="36"/>
  <c r="E24" i="36"/>
  <c r="G15" i="36"/>
  <c r="E30" i="36"/>
  <c r="C25" i="36"/>
  <c r="Q33" i="36"/>
  <c r="X33" i="36"/>
  <c r="C15" i="36"/>
  <c r="W33" i="36"/>
  <c r="P33" i="36"/>
  <c r="H26" i="36"/>
  <c r="Z16" i="36"/>
  <c r="S16" i="36"/>
  <c r="G35" i="36"/>
  <c r="C30" i="36"/>
  <c r="C14" i="36"/>
  <c r="X12" i="36"/>
  <c r="E28" i="36"/>
  <c r="C29" i="36"/>
  <c r="E35" i="36"/>
  <c r="Z34" i="36"/>
  <c r="S34" i="36"/>
  <c r="U31" i="36"/>
  <c r="G14" i="36"/>
  <c r="R18" i="36"/>
  <c r="Y18" i="36"/>
  <c r="F20" i="36"/>
  <c r="E25" i="36"/>
  <c r="C20" i="36"/>
  <c r="E15" i="36"/>
  <c r="E12" i="36"/>
  <c r="F25" i="36"/>
  <c r="X27" i="36"/>
  <c r="Q27" i="36"/>
  <c r="G30" i="36"/>
  <c r="E20" i="36"/>
  <c r="Z17" i="36"/>
  <c r="S17" i="36"/>
  <c r="S32" i="36"/>
  <c r="Z32" i="36"/>
  <c r="D20" i="36"/>
  <c r="F14" i="36"/>
  <c r="AB29" i="36"/>
  <c r="U29" i="36"/>
  <c r="X32" i="36"/>
  <c r="Q32" i="36"/>
  <c r="G25" i="36"/>
  <c r="F26" i="36"/>
  <c r="F29" i="36"/>
  <c r="H12" i="36"/>
  <c r="T18" i="36"/>
  <c r="AA18" i="36"/>
  <c r="Y16" i="36"/>
  <c r="R16" i="36"/>
  <c r="G20" i="36"/>
  <c r="D26" i="36"/>
  <c r="F33" i="36"/>
  <c r="E13" i="36"/>
  <c r="AA16" i="36"/>
  <c r="T16" i="36"/>
  <c r="X36" i="36"/>
  <c r="Q36" i="36"/>
  <c r="H20" i="36"/>
  <c r="X19" i="36"/>
  <c r="Q19" i="36"/>
  <c r="D14" i="36"/>
  <c r="H35" i="36"/>
  <c r="W18" i="36"/>
  <c r="P18" i="36"/>
  <c r="F13" i="36"/>
  <c r="AB14" i="36"/>
  <c r="U14" i="36"/>
  <c r="F12" i="36"/>
  <c r="AB25" i="36"/>
  <c r="U25" i="36"/>
  <c r="W32" i="36"/>
  <c r="P32" i="36"/>
  <c r="BH31" i="35"/>
  <c r="BX31" i="35" s="1"/>
  <c r="H33" i="36"/>
  <c r="H30" i="36"/>
  <c r="W28" i="36"/>
  <c r="P28" i="36"/>
  <c r="Z19" i="36"/>
  <c r="S19" i="36"/>
  <c r="X16" i="36"/>
  <c r="Q16" i="36"/>
  <c r="C35" i="36"/>
  <c r="AA31" i="36"/>
  <c r="T31" i="36"/>
  <c r="Y19" i="36"/>
  <c r="R19" i="36"/>
  <c r="D13" i="36"/>
  <c r="F15" i="36"/>
  <c r="F31" i="36"/>
  <c r="E14" i="36"/>
  <c r="E31" i="36"/>
  <c r="P24" i="36"/>
  <c r="W24" i="36"/>
  <c r="W17" i="36"/>
  <c r="P17" i="36"/>
  <c r="G28" i="36"/>
  <c r="X17" i="36"/>
  <c r="Q17" i="36"/>
  <c r="BC28" i="35"/>
  <c r="BS28" i="35" s="1"/>
  <c r="AL35" i="35"/>
  <c r="BH10" i="35"/>
  <c r="BF11" i="35"/>
  <c r="BV11" i="35" s="1"/>
  <c r="BG12" i="35"/>
  <c r="BW12" i="35" s="1"/>
  <c r="BE10" i="35"/>
  <c r="BU10" i="35" s="1"/>
  <c r="BC32" i="35"/>
  <c r="BS32" i="35" s="1"/>
  <c r="BG13" i="35"/>
  <c r="BW13" i="35" s="1"/>
  <c r="BE23" i="35"/>
  <c r="BU23" i="35" s="1"/>
  <c r="BW33" i="35"/>
  <c r="AH35" i="35"/>
  <c r="BH18" i="35"/>
  <c r="BX18" i="35" s="1"/>
  <c r="BD22" i="35"/>
  <c r="BT22" i="35" s="1"/>
  <c r="BE22" i="35"/>
  <c r="BU22" i="35" s="1"/>
  <c r="BD24" i="35"/>
  <c r="BT24" i="35" s="1"/>
  <c r="BE24" i="35"/>
  <c r="BU24" i="35" s="1"/>
  <c r="BE13" i="35"/>
  <c r="BU13" i="35" s="1"/>
  <c r="BH28" i="35"/>
  <c r="BX28" i="35" s="1"/>
  <c r="BS23" i="35"/>
  <c r="BE18" i="35"/>
  <c r="BU18" i="35" s="1"/>
  <c r="BO35" i="35"/>
  <c r="BE28" i="35"/>
  <c r="BU28" i="35" s="1"/>
  <c r="BD12" i="35"/>
  <c r="BT12" i="35" s="1"/>
  <c r="BH33" i="35"/>
  <c r="BX33" i="35" s="1"/>
  <c r="BE26" i="35"/>
  <c r="BU26" i="35" s="1"/>
  <c r="U11" i="36"/>
  <c r="X11" i="36"/>
  <c r="Y11" i="36"/>
  <c r="BG18" i="35"/>
  <c r="BW18" i="35" s="1"/>
  <c r="BD10" i="35"/>
  <c r="BT10" i="35" s="1"/>
  <c r="BH13" i="35"/>
  <c r="BX13" i="35" s="1"/>
  <c r="BD32" i="35"/>
  <c r="BT32" i="35" s="1"/>
  <c r="BD13" i="35"/>
  <c r="BT13" i="35" s="1"/>
  <c r="BG23" i="35"/>
  <c r="BW23" i="35" s="1"/>
  <c r="BD11" i="35"/>
  <c r="BT11" i="35" s="1"/>
  <c r="BF10" i="35"/>
  <c r="BV10" i="35" s="1"/>
  <c r="BN35" i="35"/>
  <c r="BE11" i="35"/>
  <c r="BU11" i="35" s="1"/>
  <c r="BG31" i="35"/>
  <c r="BW31" i="35" s="1"/>
  <c r="BW32" i="35"/>
  <c r="BD33" i="35"/>
  <c r="BT33" i="35" s="1"/>
  <c r="BF24" i="35"/>
  <c r="BV24" i="35" s="1"/>
  <c r="BG10" i="35"/>
  <c r="BW10" i="35" s="1"/>
  <c r="BE12" i="35"/>
  <c r="BU12" i="35" s="1"/>
  <c r="AX35" i="35"/>
  <c r="BC12" i="35"/>
  <c r="BS12" i="35" s="1"/>
  <c r="BE33" i="35"/>
  <c r="BU33" i="35" s="1"/>
  <c r="BD27" i="35"/>
  <c r="BT27" i="35" s="1"/>
  <c r="BF31" i="35"/>
  <c r="BV31" i="35" s="1"/>
  <c r="BC33" i="35"/>
  <c r="BS33" i="35" s="1"/>
  <c r="BM35" i="35"/>
  <c r="BF28" i="35"/>
  <c r="BV28" i="35" s="1"/>
  <c r="BL35" i="35"/>
  <c r="BV13" i="35"/>
  <c r="BF18" i="35"/>
  <c r="BV18" i="35" s="1"/>
  <c r="BQ35" i="35"/>
  <c r="BF33" i="35"/>
  <c r="BV33" i="35" s="1"/>
  <c r="BU31" i="35"/>
  <c r="BC10" i="35"/>
  <c r="BS10" i="35" s="1"/>
  <c r="AI35" i="35"/>
  <c r="BD26" i="35"/>
  <c r="BT26" i="35" s="1"/>
  <c r="W11" i="36"/>
  <c r="Z11" i="36"/>
  <c r="BF23" i="35"/>
  <c r="BV23" i="35" s="1"/>
  <c r="AW35" i="35"/>
  <c r="V35" i="35"/>
  <c r="AQ9" i="35"/>
  <c r="T35" i="35"/>
  <c r="AO9" i="35"/>
  <c r="Y11" i="35"/>
  <c r="AT11" i="35" s="1"/>
  <c r="AF11" i="35"/>
  <c r="BA11" i="35" s="1"/>
  <c r="BT28" i="35"/>
  <c r="BH12" i="35"/>
  <c r="BX12" i="35" s="1"/>
  <c r="R35" i="35"/>
  <c r="AE35" i="35"/>
  <c r="AZ9" i="35"/>
  <c r="BW11" i="35"/>
  <c r="BC11" i="35"/>
  <c r="BS11" i="35" s="1"/>
  <c r="W35" i="35"/>
  <c r="AT9" i="35"/>
  <c r="AA35" i="35"/>
  <c r="AV9" i="35"/>
  <c r="AV35" i="35" s="1"/>
  <c r="BS18" i="35"/>
  <c r="AD35" i="35"/>
  <c r="AY9" i="35"/>
  <c r="AY35" i="35" s="1"/>
  <c r="AK35" i="35"/>
  <c r="BP35" i="35"/>
  <c r="AR35" i="35"/>
  <c r="BX10" i="35"/>
  <c r="AJ35" i="35"/>
  <c r="AC35" i="35"/>
  <c r="AB35" i="35"/>
  <c r="U35" i="35"/>
  <c r="AP9" i="35"/>
  <c r="X35" i="35"/>
  <c r="BA9" i="35"/>
  <c r="AL10" i="33"/>
  <c r="AJ17" i="33"/>
  <c r="AH11" i="33"/>
  <c r="AJ14" i="33"/>
  <c r="AJ20" i="33"/>
  <c r="AI21" i="33"/>
  <c r="BC26" i="33"/>
  <c r="AL16" i="33"/>
  <c r="AK9" i="33"/>
  <c r="AM16" i="33"/>
  <c r="U9" i="33"/>
  <c r="AP9" i="33" s="1"/>
  <c r="Q32" i="33"/>
  <c r="BL9" i="33"/>
  <c r="X10" i="33"/>
  <c r="AS10" i="33" s="1"/>
  <c r="AJ11" i="33"/>
  <c r="AJ12" i="33"/>
  <c r="AK14" i="33"/>
  <c r="AH15" i="33"/>
  <c r="C20" i="34"/>
  <c r="P20" i="34" s="1"/>
  <c r="AJ21" i="33"/>
  <c r="C24" i="34"/>
  <c r="P24" i="34" s="1"/>
  <c r="G26" i="34"/>
  <c r="AA26" i="34" s="1"/>
  <c r="BE24" i="33"/>
  <c r="BG24" i="33"/>
  <c r="D27" i="34"/>
  <c r="X27" i="34" s="1"/>
  <c r="BH26" i="33"/>
  <c r="H29" i="34"/>
  <c r="AB29" i="34" s="1"/>
  <c r="E30" i="34"/>
  <c r="R30" i="34" s="1"/>
  <c r="G32" i="34"/>
  <c r="T32" i="34" s="1"/>
  <c r="BE30" i="33"/>
  <c r="E33" i="34"/>
  <c r="R33" i="34" s="1"/>
  <c r="BC31" i="33"/>
  <c r="BM11" i="33"/>
  <c r="AK11" i="33"/>
  <c r="AK12" i="33"/>
  <c r="AL14" i="33"/>
  <c r="AM17" i="33"/>
  <c r="D20" i="34"/>
  <c r="X20" i="34" s="1"/>
  <c r="BH19" i="33"/>
  <c r="AL20" i="33"/>
  <c r="AI20" i="33"/>
  <c r="V9" i="33"/>
  <c r="AQ9" i="33" s="1"/>
  <c r="AL11" i="33"/>
  <c r="AL12" i="33"/>
  <c r="AI13" i="33"/>
  <c r="E20" i="34"/>
  <c r="R20" i="34" s="1"/>
  <c r="C21" i="34"/>
  <c r="P21" i="34" s="1"/>
  <c r="AM20" i="33"/>
  <c r="E24" i="34"/>
  <c r="R24" i="34" s="1"/>
  <c r="BC22" i="33"/>
  <c r="BG22" i="33"/>
  <c r="C25" i="34"/>
  <c r="P25" i="34" s="1"/>
  <c r="F27" i="34"/>
  <c r="Z27" i="34" s="1"/>
  <c r="D28" i="34"/>
  <c r="Q28" i="34" s="1"/>
  <c r="BH27" i="33"/>
  <c r="BD27" i="33"/>
  <c r="G30" i="34"/>
  <c r="AA30" i="34" s="1"/>
  <c r="D31" i="34"/>
  <c r="Q31" i="34" s="1"/>
  <c r="BF29" i="33"/>
  <c r="G33" i="34"/>
  <c r="T33" i="34" s="1"/>
  <c r="BE31" i="33"/>
  <c r="W9" i="33"/>
  <c r="AR9" i="33" s="1"/>
  <c r="X11" i="33"/>
  <c r="AS11" i="33" s="1"/>
  <c r="AJ13" i="33"/>
  <c r="V14" i="33"/>
  <c r="AQ14" i="33" s="1"/>
  <c r="AK15" i="33"/>
  <c r="AI16" i="33"/>
  <c r="F20" i="34"/>
  <c r="S20" i="34" s="1"/>
  <c r="BD18" i="33"/>
  <c r="BF18" i="33"/>
  <c r="D21" i="34"/>
  <c r="Q21" i="34" s="1"/>
  <c r="AE20" i="33"/>
  <c r="AZ20" i="33" s="1"/>
  <c r="AM21" i="33"/>
  <c r="F24" i="34"/>
  <c r="S24" i="34" s="1"/>
  <c r="BD22" i="33"/>
  <c r="D25" i="34"/>
  <c r="Q25" i="34" s="1"/>
  <c r="G27" i="34"/>
  <c r="T27" i="34" s="1"/>
  <c r="E28" i="34"/>
  <c r="R28" i="34" s="1"/>
  <c r="C29" i="34"/>
  <c r="P29" i="34" s="1"/>
  <c r="H30" i="34"/>
  <c r="AB30" i="34" s="1"/>
  <c r="BF28" i="33"/>
  <c r="BH28" i="33"/>
  <c r="E31" i="34"/>
  <c r="R31" i="34" s="1"/>
  <c r="BC29" i="33"/>
  <c r="BH30" i="33"/>
  <c r="H33" i="34"/>
  <c r="AB33" i="34" s="1"/>
  <c r="AK20" i="33"/>
  <c r="AH21" i="33"/>
  <c r="G24" i="34"/>
  <c r="T24" i="34" s="1"/>
  <c r="E25" i="34"/>
  <c r="R25" i="34" s="1"/>
  <c r="C26" i="34"/>
  <c r="P26" i="34" s="1"/>
  <c r="H27" i="34"/>
  <c r="AB27" i="34" s="1"/>
  <c r="BF25" i="33"/>
  <c r="BH25" i="33"/>
  <c r="F28" i="34"/>
  <c r="S28" i="34" s="1"/>
  <c r="BD26" i="33"/>
  <c r="BF26" i="33"/>
  <c r="D29" i="34"/>
  <c r="X29" i="34" s="1"/>
  <c r="F31" i="34"/>
  <c r="S31" i="34" s="1"/>
  <c r="C32" i="34"/>
  <c r="P32" i="34" s="1"/>
  <c r="AH12" i="33"/>
  <c r="AK13" i="33"/>
  <c r="AL15" i="33"/>
  <c r="BQ11" i="33"/>
  <c r="AC9" i="33"/>
  <c r="AK10" i="33"/>
  <c r="AI12" i="33"/>
  <c r="AH14" i="33"/>
  <c r="AI14" i="33"/>
  <c r="AM15" i="33"/>
  <c r="AI17" i="33"/>
  <c r="AH20" i="33"/>
  <c r="AK21" i="33"/>
  <c r="H24" i="34"/>
  <c r="AB24" i="34" s="1"/>
  <c r="F25" i="34"/>
  <c r="S25" i="34" s="1"/>
  <c r="BD23" i="33"/>
  <c r="BF23" i="33"/>
  <c r="BH23" i="33"/>
  <c r="D26" i="34"/>
  <c r="X26" i="34" s="1"/>
  <c r="BD24" i="33"/>
  <c r="BG25" i="33"/>
  <c r="G28" i="34"/>
  <c r="T28" i="34" s="1"/>
  <c r="E29" i="34"/>
  <c r="R29" i="34" s="1"/>
  <c r="G31" i="34"/>
  <c r="T31" i="34" s="1"/>
  <c r="D32" i="34"/>
  <c r="X32" i="34" s="1"/>
  <c r="S33" i="34"/>
  <c r="R21" i="34"/>
  <c r="AB26" i="34"/>
  <c r="R27" i="34"/>
  <c r="R32" i="34"/>
  <c r="U8" i="34"/>
  <c r="Z26" i="34"/>
  <c r="W8" i="34"/>
  <c r="Y8" i="34"/>
  <c r="Y27" i="34" s="1"/>
  <c r="AB20" i="34"/>
  <c r="AA11" i="33"/>
  <c r="AV11" i="33" s="1"/>
  <c r="BN20" i="33"/>
  <c r="BN21" i="33"/>
  <c r="BN13" i="33"/>
  <c r="BN14" i="33"/>
  <c r="BN12" i="33"/>
  <c r="BN11" i="33"/>
  <c r="BN10" i="33"/>
  <c r="BN15" i="33"/>
  <c r="BN16" i="33"/>
  <c r="T9" i="33"/>
  <c r="AD9" i="33"/>
  <c r="BP9" i="33"/>
  <c r="Y10" i="33"/>
  <c r="AT10" i="33" s="1"/>
  <c r="BM10" i="33"/>
  <c r="AD11" i="33"/>
  <c r="AY11" i="33" s="1"/>
  <c r="U12" i="33"/>
  <c r="AP12" i="33" s="1"/>
  <c r="BM12" i="33"/>
  <c r="W13" i="33"/>
  <c r="AR13" i="33" s="1"/>
  <c r="X14" i="33"/>
  <c r="AS14" i="33" s="1"/>
  <c r="AF16" i="33"/>
  <c r="BA16" i="33" s="1"/>
  <c r="AA17" i="33"/>
  <c r="AV17" i="33" s="1"/>
  <c r="AA20" i="33"/>
  <c r="AV20" i="33" s="1"/>
  <c r="AA21" i="33"/>
  <c r="AV21" i="33" s="1"/>
  <c r="AA13" i="33"/>
  <c r="AV13" i="33" s="1"/>
  <c r="AA9" i="33"/>
  <c r="AA14" i="33"/>
  <c r="AV14" i="33" s="1"/>
  <c r="AA15" i="33"/>
  <c r="AV15" i="33" s="1"/>
  <c r="AB20" i="33"/>
  <c r="AW20" i="33" s="1"/>
  <c r="AB21" i="33"/>
  <c r="AW21" i="33" s="1"/>
  <c r="AB13" i="33"/>
  <c r="AW13" i="33" s="1"/>
  <c r="AB14" i="33"/>
  <c r="AW14" i="33" s="1"/>
  <c r="AB12" i="33"/>
  <c r="AW12" i="33" s="1"/>
  <c r="AB10" i="33"/>
  <c r="AW10" i="33" s="1"/>
  <c r="AB15" i="33"/>
  <c r="AW15" i="33" s="1"/>
  <c r="AB16" i="33"/>
  <c r="AW16" i="33" s="1"/>
  <c r="BD8" i="33"/>
  <c r="BO20" i="33"/>
  <c r="BO21" i="33"/>
  <c r="BO14" i="33"/>
  <c r="BO12" i="33"/>
  <c r="BO11" i="33"/>
  <c r="BO10" i="33"/>
  <c r="BO15" i="33"/>
  <c r="BO16" i="33"/>
  <c r="BO17" i="33"/>
  <c r="AF9" i="33"/>
  <c r="AA10" i="33"/>
  <c r="AV10" i="33" s="1"/>
  <c r="BP10" i="33"/>
  <c r="V12" i="33"/>
  <c r="AQ12" i="33" s="1"/>
  <c r="BP12" i="33"/>
  <c r="X13" i="33"/>
  <c r="AS13" i="33" s="1"/>
  <c r="Y14" i="33"/>
  <c r="AT14" i="33" s="1"/>
  <c r="BC18" i="33"/>
  <c r="BQ20" i="33"/>
  <c r="AA16" i="33"/>
  <c r="AV16" i="33" s="1"/>
  <c r="T20" i="33"/>
  <c r="AO20" i="33" s="1"/>
  <c r="T21" i="33"/>
  <c r="AO21" i="33" s="1"/>
  <c r="T14" i="33"/>
  <c r="AO14" i="33" s="1"/>
  <c r="T12" i="33"/>
  <c r="AO12" i="33" s="1"/>
  <c r="T11" i="33"/>
  <c r="AO11" i="33" s="1"/>
  <c r="T15" i="33"/>
  <c r="AO15" i="33" s="1"/>
  <c r="T16" i="33"/>
  <c r="AO16" i="33" s="1"/>
  <c r="T17" i="33"/>
  <c r="AO17" i="33" s="1"/>
  <c r="AC20" i="33"/>
  <c r="AX20" i="33" s="1"/>
  <c r="AC21" i="33"/>
  <c r="AX21" i="33" s="1"/>
  <c r="AC14" i="33"/>
  <c r="AX14" i="33" s="1"/>
  <c r="AC12" i="33"/>
  <c r="AX12" i="33" s="1"/>
  <c r="AC11" i="33"/>
  <c r="AX11" i="33" s="1"/>
  <c r="AC15" i="33"/>
  <c r="AX15" i="33" s="1"/>
  <c r="AC16" i="33"/>
  <c r="AX16" i="33" s="1"/>
  <c r="AC17" i="33"/>
  <c r="AX17" i="33" s="1"/>
  <c r="BP20" i="33"/>
  <c r="BP21" i="33"/>
  <c r="BP15" i="33"/>
  <c r="BP16" i="33"/>
  <c r="BP17" i="33"/>
  <c r="M32" i="33"/>
  <c r="AH9" i="33"/>
  <c r="AC10" i="33"/>
  <c r="AX10" i="33" s="1"/>
  <c r="BQ10" i="33"/>
  <c r="BQ12" i="33"/>
  <c r="Y13" i="33"/>
  <c r="AT13" i="33" s="1"/>
  <c r="BQ14" i="33"/>
  <c r="V15" i="33"/>
  <c r="AQ15" i="33" s="1"/>
  <c r="BM16" i="33"/>
  <c r="BC28" i="33"/>
  <c r="U20" i="33"/>
  <c r="AP20" i="33" s="1"/>
  <c r="U21" i="33"/>
  <c r="AP21" i="33" s="1"/>
  <c r="U15" i="33"/>
  <c r="AP15" i="33" s="1"/>
  <c r="U16" i="33"/>
  <c r="AP16" i="33" s="1"/>
  <c r="U17" i="33"/>
  <c r="AP17" i="33" s="1"/>
  <c r="AD20" i="33"/>
  <c r="AY20" i="33" s="1"/>
  <c r="AD21" i="33"/>
  <c r="AY21" i="33" s="1"/>
  <c r="AD15" i="33"/>
  <c r="AY15" i="33" s="1"/>
  <c r="AD16" i="33"/>
  <c r="AY16" i="33" s="1"/>
  <c r="AD17" i="33"/>
  <c r="AY17" i="33" s="1"/>
  <c r="AI9" i="33"/>
  <c r="AD10" i="33"/>
  <c r="AY10" i="33" s="1"/>
  <c r="Y12" i="33"/>
  <c r="AT12" i="33" s="1"/>
  <c r="V21" i="33"/>
  <c r="AQ21" i="33" s="1"/>
  <c r="V13" i="33"/>
  <c r="AQ13" i="33" s="1"/>
  <c r="BE13" i="33" s="1"/>
  <c r="BU13" i="33" s="1"/>
  <c r="V16" i="33"/>
  <c r="AQ16" i="33" s="1"/>
  <c r="BE16" i="33" s="1"/>
  <c r="V17" i="33"/>
  <c r="AQ17" i="33" s="1"/>
  <c r="AE21" i="33"/>
  <c r="AZ21" i="33" s="1"/>
  <c r="AE13" i="33"/>
  <c r="AZ13" i="33" s="1"/>
  <c r="AE9" i="33"/>
  <c r="G11" i="34" s="1"/>
  <c r="AE16" i="33"/>
  <c r="AZ16" i="33" s="1"/>
  <c r="AE17" i="33"/>
  <c r="AZ17" i="33" s="1"/>
  <c r="BG17" i="33" s="1"/>
  <c r="BW17" i="33" s="1"/>
  <c r="O32" i="33"/>
  <c r="AJ9" i="33"/>
  <c r="AS9" i="33"/>
  <c r="T10" i="33"/>
  <c r="AO10" i="33" s="1"/>
  <c r="AE10" i="33"/>
  <c r="AZ10" i="33" s="1"/>
  <c r="V11" i="33"/>
  <c r="AQ11" i="33" s="1"/>
  <c r="BP11" i="33"/>
  <c r="AA12" i="33"/>
  <c r="AV12" i="33" s="1"/>
  <c r="AD13" i="33"/>
  <c r="AY13" i="33" s="1"/>
  <c r="BP13" i="33"/>
  <c r="AE15" i="33"/>
  <c r="AZ15" i="33" s="1"/>
  <c r="AB17" i="33"/>
  <c r="AW17" i="33" s="1"/>
  <c r="Y16" i="33"/>
  <c r="AT16" i="33" s="1"/>
  <c r="Y17" i="33"/>
  <c r="AT17" i="33" s="1"/>
  <c r="Y20" i="33"/>
  <c r="AT20" i="33" s="1"/>
  <c r="Y21" i="33"/>
  <c r="AT21" i="33" s="1"/>
  <c r="AF14" i="33"/>
  <c r="BA14" i="33" s="1"/>
  <c r="AF12" i="33"/>
  <c r="BA12" i="33" s="1"/>
  <c r="AF10" i="33"/>
  <c r="BA10" i="33" s="1"/>
  <c r="AF15" i="33"/>
  <c r="BA15" i="33" s="1"/>
  <c r="AF17" i="33"/>
  <c r="BA17" i="33" s="1"/>
  <c r="AF20" i="33"/>
  <c r="BA20" i="33" s="1"/>
  <c r="BH8" i="33"/>
  <c r="Y9" i="33"/>
  <c r="AD12" i="33"/>
  <c r="AY12" i="33" s="1"/>
  <c r="BF31" i="33"/>
  <c r="BM17" i="33"/>
  <c r="BM20" i="33"/>
  <c r="BM21" i="33"/>
  <c r="BM13" i="33"/>
  <c r="BM9" i="33"/>
  <c r="BM14" i="33"/>
  <c r="BM15" i="33"/>
  <c r="BQ21" i="33"/>
  <c r="BQ13" i="33"/>
  <c r="BQ9" i="33"/>
  <c r="BQ16" i="33"/>
  <c r="BQ17" i="33"/>
  <c r="W14" i="33"/>
  <c r="AR14" i="33" s="1"/>
  <c r="W12" i="33"/>
  <c r="AR12" i="33" s="1"/>
  <c r="W11" i="33"/>
  <c r="AR11" i="33" s="1"/>
  <c r="W10" i="33"/>
  <c r="AR10" i="33" s="1"/>
  <c r="W15" i="33"/>
  <c r="AR15" i="33" s="1"/>
  <c r="W17" i="33"/>
  <c r="AR17" i="33" s="1"/>
  <c r="BF17" i="33" s="1"/>
  <c r="BV17" i="33" s="1"/>
  <c r="W20" i="33"/>
  <c r="AR20" i="33" s="1"/>
  <c r="P32" i="33"/>
  <c r="U10" i="33"/>
  <c r="AP10" i="33" s="1"/>
  <c r="AF13" i="33"/>
  <c r="BA13" i="33" s="1"/>
  <c r="X15" i="33"/>
  <c r="AS15" i="33" s="1"/>
  <c r="X16" i="33"/>
  <c r="AS16" i="33" s="1"/>
  <c r="X20" i="33"/>
  <c r="AS20" i="33" s="1"/>
  <c r="X21" i="33"/>
  <c r="AS21" i="33" s="1"/>
  <c r="BL16" i="33"/>
  <c r="BL17" i="33"/>
  <c r="BL20" i="33"/>
  <c r="BL21" i="33"/>
  <c r="BL13" i="33"/>
  <c r="BL14" i="33"/>
  <c r="AB9" i="33"/>
  <c r="AM9" i="33"/>
  <c r="BN9" i="33"/>
  <c r="V10" i="33"/>
  <c r="AQ10" i="33" s="1"/>
  <c r="N11" i="33"/>
  <c r="R11" i="33"/>
  <c r="AE12" i="33"/>
  <c r="AZ12" i="33" s="1"/>
  <c r="T13" i="33"/>
  <c r="AO13" i="33" s="1"/>
  <c r="U14" i="33"/>
  <c r="AP14" i="33" s="1"/>
  <c r="BQ15" i="33"/>
  <c r="W16" i="33"/>
  <c r="AR16" i="33" s="1"/>
  <c r="BD29" i="33"/>
  <c r="AA25" i="34" l="1"/>
  <c r="BC13" i="33"/>
  <c r="BS13" i="33" s="1"/>
  <c r="E11" i="34"/>
  <c r="R11" i="34" s="1"/>
  <c r="AA20" i="34"/>
  <c r="Q33" i="34"/>
  <c r="BE14" i="33"/>
  <c r="S21" i="34"/>
  <c r="Z28" i="34"/>
  <c r="S29" i="34"/>
  <c r="AS35" i="35"/>
  <c r="X30" i="36"/>
  <c r="R26" i="36"/>
  <c r="W23" i="36"/>
  <c r="AQ35" i="35"/>
  <c r="T12" i="36"/>
  <c r="X23" i="36"/>
  <c r="BE20" i="33"/>
  <c r="BU20" i="33" s="1"/>
  <c r="U23" i="36"/>
  <c r="Z23" i="36"/>
  <c r="U22" i="36"/>
  <c r="W22" i="36"/>
  <c r="W21" i="36"/>
  <c r="U21" i="36"/>
  <c r="X21" i="36"/>
  <c r="Y21" i="36"/>
  <c r="X21" i="34"/>
  <c r="BE17" i="33"/>
  <c r="BU17" i="33" s="1"/>
  <c r="BF10" i="33"/>
  <c r="BG21" i="33"/>
  <c r="BW21" i="33" s="1"/>
  <c r="AA29" i="34"/>
  <c r="S27" i="34"/>
  <c r="BD15" i="33"/>
  <c r="Q26" i="34"/>
  <c r="AA21" i="34"/>
  <c r="Z30" i="34"/>
  <c r="BF16" i="33"/>
  <c r="X30" i="34"/>
  <c r="X24" i="34"/>
  <c r="BG12" i="33"/>
  <c r="BW12" i="33" s="1"/>
  <c r="T30" i="34"/>
  <c r="Z24" i="34"/>
  <c r="Z20" i="34"/>
  <c r="AX9" i="33"/>
  <c r="AX32" i="33" s="1"/>
  <c r="Q27" i="34"/>
  <c r="S32" i="34"/>
  <c r="AA24" i="34"/>
  <c r="X28" i="34"/>
  <c r="BG10" i="33"/>
  <c r="BW10" i="33" s="1"/>
  <c r="T23" i="36"/>
  <c r="AA23" i="36"/>
  <c r="Y22" i="36"/>
  <c r="T21" i="36"/>
  <c r="AA21" i="36"/>
  <c r="T22" i="36"/>
  <c r="AA22" i="36"/>
  <c r="Z22" i="36"/>
  <c r="Z21" i="36"/>
  <c r="Z31" i="34"/>
  <c r="BF14" i="33"/>
  <c r="BV14" i="33" s="1"/>
  <c r="BG11" i="33"/>
  <c r="U27" i="34"/>
  <c r="E15" i="34"/>
  <c r="R15" i="34" s="1"/>
  <c r="Z25" i="34"/>
  <c r="E14" i="34"/>
  <c r="R14" i="34" s="1"/>
  <c r="AA32" i="34"/>
  <c r="T26" i="34"/>
  <c r="AA28" i="34"/>
  <c r="H11" i="34"/>
  <c r="U11" i="34" s="1"/>
  <c r="BH21" i="33"/>
  <c r="BX21" i="33" s="1"/>
  <c r="G13" i="34"/>
  <c r="BF11" i="33"/>
  <c r="BV11" i="33" s="1"/>
  <c r="Q29" i="34"/>
  <c r="Q20" i="34"/>
  <c r="X31" i="34"/>
  <c r="C11" i="34"/>
  <c r="W11" i="34" s="1"/>
  <c r="Q32" i="34"/>
  <c r="X25" i="34"/>
  <c r="D11" i="34"/>
  <c r="X11" i="34" s="1"/>
  <c r="BU16" i="33"/>
  <c r="BD13" i="33"/>
  <c r="BD10" i="33"/>
  <c r="BT10" i="33" s="1"/>
  <c r="BH14" i="33"/>
  <c r="BX14" i="33" s="1"/>
  <c r="BD20" i="33"/>
  <c r="BT20" i="33" s="1"/>
  <c r="BE15" i="33"/>
  <c r="BU15" i="33" s="1"/>
  <c r="BC16" i="33"/>
  <c r="BS16" i="33" s="1"/>
  <c r="AK32" i="33"/>
  <c r="BE10" i="33"/>
  <c r="BU10" i="33" s="1"/>
  <c r="BU14" i="33"/>
  <c r="BH17" i="33"/>
  <c r="BX17" i="33" s="1"/>
  <c r="BE11" i="33"/>
  <c r="BU11" i="33" s="1"/>
  <c r="BH13" i="33"/>
  <c r="BX13" i="33" s="1"/>
  <c r="BO32" i="33"/>
  <c r="BC15" i="33"/>
  <c r="BS15" i="33" s="1"/>
  <c r="BF20" i="33"/>
  <c r="BV20" i="33" s="1"/>
  <c r="BG14" i="33"/>
  <c r="BW14" i="33" s="1"/>
  <c r="BD14" i="33"/>
  <c r="BT14" i="33" s="1"/>
  <c r="BH15" i="33"/>
  <c r="BX15" i="33" s="1"/>
  <c r="BD21" i="33"/>
  <c r="BT21" i="33" s="1"/>
  <c r="BF13" i="33"/>
  <c r="BV13" i="33" s="1"/>
  <c r="BF15" i="33"/>
  <c r="BV15" i="33" s="1"/>
  <c r="AL32" i="33"/>
  <c r="BD12" i="33"/>
  <c r="BT12" i="33" s="1"/>
  <c r="BF21" i="33"/>
  <c r="BV21" i="33" s="1"/>
  <c r="BC11" i="33"/>
  <c r="BS11" i="33" s="1"/>
  <c r="W32" i="34"/>
  <c r="C23" i="34"/>
  <c r="P23" i="34" s="1"/>
  <c r="BC14" i="33"/>
  <c r="BS14" i="33" s="1"/>
  <c r="BC21" i="33"/>
  <c r="BS21" i="33" s="1"/>
  <c r="BC20" i="33"/>
  <c r="BS20" i="33" s="1"/>
  <c r="C15" i="34"/>
  <c r="P15" i="34" s="1"/>
  <c r="BC10" i="33"/>
  <c r="BS10" i="33" s="1"/>
  <c r="AA20" i="36"/>
  <c r="T20" i="36"/>
  <c r="X13" i="36"/>
  <c r="Q13" i="36"/>
  <c r="Y20" i="36"/>
  <c r="R20" i="36"/>
  <c r="R15" i="36"/>
  <c r="Y15" i="36"/>
  <c r="Y24" i="36"/>
  <c r="R24" i="36"/>
  <c r="AA13" i="36"/>
  <c r="T13" i="36"/>
  <c r="W34" i="36"/>
  <c r="P34" i="36"/>
  <c r="AB20" i="36"/>
  <c r="U20" i="36"/>
  <c r="U35" i="36"/>
  <c r="AB35" i="36"/>
  <c r="AA30" i="36"/>
  <c r="T30" i="36"/>
  <c r="W20" i="36"/>
  <c r="P20" i="36"/>
  <c r="X25" i="36"/>
  <c r="Q25" i="36"/>
  <c r="X15" i="36"/>
  <c r="Q15" i="36"/>
  <c r="W31" i="36"/>
  <c r="P31" i="36"/>
  <c r="AB33" i="36"/>
  <c r="U33" i="36"/>
  <c r="Q14" i="36"/>
  <c r="X14" i="36"/>
  <c r="R13" i="36"/>
  <c r="Y13" i="36"/>
  <c r="AB12" i="36"/>
  <c r="U12" i="36"/>
  <c r="Z14" i="36"/>
  <c r="S14" i="36"/>
  <c r="Y25" i="36"/>
  <c r="R25" i="36"/>
  <c r="W14" i="36"/>
  <c r="P14" i="36"/>
  <c r="W15" i="36"/>
  <c r="P15" i="36"/>
  <c r="X29" i="36"/>
  <c r="Q29" i="36"/>
  <c r="X34" i="36"/>
  <c r="Q34" i="36"/>
  <c r="W26" i="36"/>
  <c r="P26" i="36"/>
  <c r="Z12" i="36"/>
  <c r="S12" i="36"/>
  <c r="F38" i="36"/>
  <c r="F39" i="36" s="1"/>
  <c r="F40" i="36" s="1"/>
  <c r="F42" i="36" s="1"/>
  <c r="S33" i="36"/>
  <c r="Z33" i="36"/>
  <c r="Z29" i="36"/>
  <c r="S29" i="36"/>
  <c r="X20" i="36"/>
  <c r="Q20" i="36"/>
  <c r="S20" i="36"/>
  <c r="Z20" i="36"/>
  <c r="Y35" i="36"/>
  <c r="R35" i="36"/>
  <c r="W30" i="36"/>
  <c r="P30" i="36"/>
  <c r="W13" i="36"/>
  <c r="P13" i="36"/>
  <c r="G38" i="36"/>
  <c r="G39" i="36" s="1"/>
  <c r="G40" i="36" s="1"/>
  <c r="G42" i="36" s="1"/>
  <c r="AA25" i="36"/>
  <c r="T25" i="36"/>
  <c r="R31" i="36"/>
  <c r="Y31" i="36"/>
  <c r="AB30" i="36"/>
  <c r="U30" i="36"/>
  <c r="X26" i="36"/>
  <c r="Q26" i="36"/>
  <c r="Z26" i="36"/>
  <c r="S26" i="36"/>
  <c r="W29" i="36"/>
  <c r="P29" i="36"/>
  <c r="AA35" i="36"/>
  <c r="T35" i="36"/>
  <c r="AA26" i="36"/>
  <c r="T26" i="36"/>
  <c r="W12" i="36"/>
  <c r="P12" i="36"/>
  <c r="Y28" i="36"/>
  <c r="R28" i="36"/>
  <c r="W25" i="36"/>
  <c r="P25" i="36"/>
  <c r="S35" i="36"/>
  <c r="Z35" i="36"/>
  <c r="Q31" i="36"/>
  <c r="X31" i="36"/>
  <c r="X28" i="36"/>
  <c r="Q28" i="36"/>
  <c r="C38" i="36"/>
  <c r="C39" i="36" s="1"/>
  <c r="C40" i="36" s="1"/>
  <c r="C42" i="36" s="1"/>
  <c r="W35" i="36"/>
  <c r="P35" i="36"/>
  <c r="S31" i="36"/>
  <c r="Z31" i="36"/>
  <c r="Z13" i="36"/>
  <c r="S13" i="36"/>
  <c r="S25" i="36"/>
  <c r="Z25" i="36"/>
  <c r="AA14" i="36"/>
  <c r="T14" i="36"/>
  <c r="Y30" i="36"/>
  <c r="R30" i="36"/>
  <c r="H13" i="36"/>
  <c r="X24" i="36"/>
  <c r="Q24" i="36"/>
  <c r="U15" i="36"/>
  <c r="AB15" i="36"/>
  <c r="Y14" i="36"/>
  <c r="R14" i="36"/>
  <c r="AA28" i="36"/>
  <c r="T28" i="36"/>
  <c r="Z15" i="36"/>
  <c r="S15" i="36"/>
  <c r="Y12" i="36"/>
  <c r="R12" i="36"/>
  <c r="AB26" i="36"/>
  <c r="U26" i="36"/>
  <c r="T15" i="36"/>
  <c r="AA15" i="36"/>
  <c r="X35" i="36"/>
  <c r="Q35" i="36"/>
  <c r="R34" i="36"/>
  <c r="Y34" i="36"/>
  <c r="E38" i="36"/>
  <c r="E39" i="36" s="1"/>
  <c r="E40" i="36" s="1"/>
  <c r="E42" i="36" s="1"/>
  <c r="D38" i="36"/>
  <c r="D39" i="36" s="1"/>
  <c r="D40" i="36" s="1"/>
  <c r="D42" i="36" s="1"/>
  <c r="BE9" i="35"/>
  <c r="BE35" i="35" s="1"/>
  <c r="BH11" i="35"/>
  <c r="BX11" i="35" s="1"/>
  <c r="BF9" i="35"/>
  <c r="BF35" i="35" s="1"/>
  <c r="Y35" i="35"/>
  <c r="BH9" i="35"/>
  <c r="AF35" i="35"/>
  <c r="AP35" i="35"/>
  <c r="BD9" i="35"/>
  <c r="AZ35" i="35"/>
  <c r="BW35" i="35" s="1"/>
  <c r="BG9" i="35"/>
  <c r="AO35" i="35"/>
  <c r="BC9" i="35"/>
  <c r="BV35" i="35"/>
  <c r="F39" i="35"/>
  <c r="BA35" i="35"/>
  <c r="BU35" i="35"/>
  <c r="E39" i="35"/>
  <c r="AT35" i="35"/>
  <c r="Y11" i="34"/>
  <c r="AA11" i="34"/>
  <c r="T11" i="34"/>
  <c r="BG20" i="33"/>
  <c r="BW20" i="33" s="1"/>
  <c r="BH20" i="33"/>
  <c r="BX20" i="33" s="1"/>
  <c r="AA27" i="34"/>
  <c r="F18" i="34"/>
  <c r="F12" i="34"/>
  <c r="C18" i="34"/>
  <c r="P18" i="34" s="1"/>
  <c r="F14" i="34"/>
  <c r="H15" i="34"/>
  <c r="AB15" i="34" s="1"/>
  <c r="F22" i="34"/>
  <c r="H18" i="34"/>
  <c r="AB18" i="34" s="1"/>
  <c r="G17" i="34"/>
  <c r="H17" i="34"/>
  <c r="AB17" i="34" s="1"/>
  <c r="F15" i="34"/>
  <c r="H14" i="34"/>
  <c r="AB14" i="34" s="1"/>
  <c r="E17" i="34"/>
  <c r="R17" i="34" s="1"/>
  <c r="C12" i="34"/>
  <c r="P12" i="34" s="1"/>
  <c r="E13" i="34"/>
  <c r="R13" i="34" s="1"/>
  <c r="C13" i="34"/>
  <c r="P13" i="34" s="1"/>
  <c r="E16" i="34"/>
  <c r="R16" i="34" s="1"/>
  <c r="AM11" i="33"/>
  <c r="AM32" i="33" s="1"/>
  <c r="BG15" i="33"/>
  <c r="BW15" i="33" s="1"/>
  <c r="BH16" i="33"/>
  <c r="BX16" i="33" s="1"/>
  <c r="BE12" i="33"/>
  <c r="BU12" i="33" s="1"/>
  <c r="AA33" i="34"/>
  <c r="D18" i="34"/>
  <c r="H16" i="34"/>
  <c r="AB16" i="34" s="1"/>
  <c r="H19" i="34"/>
  <c r="AB19" i="34" s="1"/>
  <c r="F13" i="34"/>
  <c r="G19" i="34"/>
  <c r="D14" i="34"/>
  <c r="D23" i="34"/>
  <c r="BG16" i="33"/>
  <c r="BW16" i="33" s="1"/>
  <c r="W25" i="34"/>
  <c r="BL32" i="33"/>
  <c r="AI11" i="33"/>
  <c r="AI32" i="33" s="1"/>
  <c r="BH10" i="33"/>
  <c r="BX10" i="33" s="1"/>
  <c r="BE21" i="33"/>
  <c r="BU21" i="33" s="1"/>
  <c r="W18" i="34"/>
  <c r="H23" i="34"/>
  <c r="AB23" i="34" s="1"/>
  <c r="D12" i="34"/>
  <c r="G23" i="34"/>
  <c r="D15" i="34"/>
  <c r="D22" i="34"/>
  <c r="C17" i="34"/>
  <c r="P17" i="34" s="1"/>
  <c r="H12" i="34"/>
  <c r="AB12" i="34" s="1"/>
  <c r="E19" i="34"/>
  <c r="R19" i="34" s="1"/>
  <c r="BV16" i="33"/>
  <c r="BF12" i="33"/>
  <c r="BV12" i="33" s="1"/>
  <c r="AF11" i="33"/>
  <c r="BA11" i="33" s="1"/>
  <c r="BH12" i="33"/>
  <c r="BX12" i="33" s="1"/>
  <c r="AA31" i="34"/>
  <c r="C22" i="34"/>
  <c r="P22" i="34" s="1"/>
  <c r="C16" i="34"/>
  <c r="P16" i="34" s="1"/>
  <c r="E12" i="34"/>
  <c r="R12" i="34" s="1"/>
  <c r="F17" i="34"/>
  <c r="H22" i="34"/>
  <c r="AB22" i="34" s="1"/>
  <c r="D17" i="34"/>
  <c r="F11" i="34"/>
  <c r="E22" i="34"/>
  <c r="R22" i="34" s="1"/>
  <c r="C19" i="34"/>
  <c r="P19" i="34" s="1"/>
  <c r="D16" i="34"/>
  <c r="G14" i="34"/>
  <c r="F23" i="34"/>
  <c r="G16" i="34"/>
  <c r="F16" i="34"/>
  <c r="G12" i="34"/>
  <c r="BV10" i="33"/>
  <c r="BG13" i="33"/>
  <c r="BW13" i="33" s="1"/>
  <c r="BD16" i="33"/>
  <c r="BT16" i="33" s="1"/>
  <c r="BC12" i="33"/>
  <c r="BS12" i="33" s="1"/>
  <c r="BC17" i="33"/>
  <c r="BS17" i="33" s="1"/>
  <c r="BW11" i="33"/>
  <c r="D19" i="34"/>
  <c r="G15" i="34"/>
  <c r="E18" i="34"/>
  <c r="R18" i="34" s="1"/>
  <c r="C14" i="34"/>
  <c r="P14" i="34" s="1"/>
  <c r="G22" i="34"/>
  <c r="E23" i="34"/>
  <c r="R23" i="34" s="1"/>
  <c r="G18" i="34"/>
  <c r="F19" i="34"/>
  <c r="W26" i="34"/>
  <c r="W21" i="34"/>
  <c r="Y31" i="34"/>
  <c r="Y20" i="34"/>
  <c r="U26" i="34"/>
  <c r="U33" i="34"/>
  <c r="W29" i="34"/>
  <c r="Y29" i="34"/>
  <c r="Y21" i="34"/>
  <c r="Y33" i="34"/>
  <c r="Y25" i="34"/>
  <c r="Y26" i="34"/>
  <c r="Y28" i="34"/>
  <c r="Y24" i="34"/>
  <c r="U28" i="34"/>
  <c r="Y30" i="34"/>
  <c r="U32" i="34"/>
  <c r="U30" i="34"/>
  <c r="U25" i="34"/>
  <c r="U31" i="34"/>
  <c r="U29" i="34"/>
  <c r="U23" i="34"/>
  <c r="W31" i="34"/>
  <c r="W24" i="34"/>
  <c r="W27" i="34"/>
  <c r="W30" i="34"/>
  <c r="W28" i="34"/>
  <c r="W20" i="34"/>
  <c r="U24" i="34"/>
  <c r="U21" i="34"/>
  <c r="W33" i="34"/>
  <c r="U20" i="34"/>
  <c r="Y32" i="34"/>
  <c r="AW9" i="33"/>
  <c r="BD9" i="33" s="1"/>
  <c r="AR32" i="33"/>
  <c r="Y11" i="33"/>
  <c r="AT11" i="33" s="1"/>
  <c r="AJ32" i="33"/>
  <c r="BE9" i="33"/>
  <c r="N32" i="33"/>
  <c r="W32" i="33"/>
  <c r="BQ32" i="33"/>
  <c r="AT9" i="33"/>
  <c r="BD17" i="33"/>
  <c r="BT17" i="33" s="1"/>
  <c r="R32" i="33"/>
  <c r="BT13" i="33"/>
  <c r="AH32" i="33"/>
  <c r="AB11" i="33"/>
  <c r="AW11" i="33" s="1"/>
  <c r="AA32" i="33"/>
  <c r="AV9" i="33"/>
  <c r="AV32" i="33" s="1"/>
  <c r="AE32" i="33"/>
  <c r="AZ9" i="33"/>
  <c r="V32" i="33"/>
  <c r="BP32" i="33"/>
  <c r="AQ32" i="33"/>
  <c r="BN32" i="33"/>
  <c r="U11" i="33"/>
  <c r="AP11" i="33" s="1"/>
  <c r="AP32" i="33" s="1"/>
  <c r="BA9" i="33"/>
  <c r="AD32" i="33"/>
  <c r="AY9" i="33"/>
  <c r="X32" i="33"/>
  <c r="BM32" i="33"/>
  <c r="BT15" i="33"/>
  <c r="AS32" i="33"/>
  <c r="AC32" i="33"/>
  <c r="AO9" i="33"/>
  <c r="AO32" i="33" s="1"/>
  <c r="T32" i="33"/>
  <c r="W17" i="34" l="1"/>
  <c r="P11" i="34"/>
  <c r="P35" i="34" s="1"/>
  <c r="Y19" i="34"/>
  <c r="AB11" i="34"/>
  <c r="Y15" i="34"/>
  <c r="W15" i="34"/>
  <c r="U19" i="34"/>
  <c r="Y14" i="34"/>
  <c r="Y12" i="34"/>
  <c r="Y22" i="34"/>
  <c r="Q11" i="34"/>
  <c r="U18" i="34"/>
  <c r="U15" i="34"/>
  <c r="Y17" i="34"/>
  <c r="Y13" i="34"/>
  <c r="G35" i="34"/>
  <c r="G36" i="34" s="1"/>
  <c r="G37" i="34" s="1"/>
  <c r="G39" i="34" s="1"/>
  <c r="W16" i="34"/>
  <c r="U14" i="34"/>
  <c r="U17" i="34"/>
  <c r="U12" i="34"/>
  <c r="U22" i="34"/>
  <c r="T13" i="34"/>
  <c r="AA13" i="34"/>
  <c r="W19" i="34"/>
  <c r="W22" i="34"/>
  <c r="BH9" i="33"/>
  <c r="BX9" i="33" s="1"/>
  <c r="Y38" i="36"/>
  <c r="W38" i="36"/>
  <c r="BV9" i="35"/>
  <c r="BH35" i="35"/>
  <c r="W12" i="34"/>
  <c r="W23" i="34"/>
  <c r="W13" i="34"/>
  <c r="W14" i="34"/>
  <c r="Z38" i="36"/>
  <c r="X38" i="36"/>
  <c r="P38" i="36"/>
  <c r="P39" i="36" s="1"/>
  <c r="C41" i="36" s="1"/>
  <c r="AB13" i="36"/>
  <c r="AB38" i="36" s="1"/>
  <c r="U13" i="36"/>
  <c r="U38" i="36" s="1"/>
  <c r="U39" i="36" s="1"/>
  <c r="H41" i="36" s="1"/>
  <c r="S38" i="36"/>
  <c r="S39" i="36" s="1"/>
  <c r="F41" i="36" s="1"/>
  <c r="T38" i="36"/>
  <c r="T39" i="36" s="1"/>
  <c r="G41" i="36" s="1"/>
  <c r="Q38" i="36"/>
  <c r="Q39" i="36" s="1"/>
  <c r="D41" i="36" s="1"/>
  <c r="R38" i="36"/>
  <c r="R39" i="36" s="1"/>
  <c r="E41" i="36" s="1"/>
  <c r="H38" i="36"/>
  <c r="H39" i="36" s="1"/>
  <c r="H40" i="36" s="1"/>
  <c r="H42" i="36" s="1"/>
  <c r="AA38" i="36"/>
  <c r="BU9" i="35"/>
  <c r="H39" i="35"/>
  <c r="H40" i="35" s="1"/>
  <c r="BX9" i="35"/>
  <c r="G39" i="35"/>
  <c r="G41" i="35" s="1"/>
  <c r="F40" i="35"/>
  <c r="F41" i="35"/>
  <c r="BD35" i="35"/>
  <c r="BT9" i="35"/>
  <c r="BX35" i="35"/>
  <c r="D39" i="35"/>
  <c r="BT35" i="35"/>
  <c r="E40" i="35"/>
  <c r="E41" i="35"/>
  <c r="BC35" i="35"/>
  <c r="BS9" i="35"/>
  <c r="BG35" i="35"/>
  <c r="BW9" i="35"/>
  <c r="BS35" i="35"/>
  <c r="C39" i="35"/>
  <c r="R35" i="34"/>
  <c r="R36" i="34" s="1"/>
  <c r="E38" i="34" s="1"/>
  <c r="Q17" i="34"/>
  <c r="X17" i="34"/>
  <c r="T18" i="34"/>
  <c r="AA18" i="34"/>
  <c r="Z23" i="34"/>
  <c r="S23" i="34"/>
  <c r="Q12" i="34"/>
  <c r="X12" i="34"/>
  <c r="X18" i="34"/>
  <c r="Q18" i="34"/>
  <c r="T16" i="34"/>
  <c r="AA16" i="34"/>
  <c r="AA14" i="34"/>
  <c r="T14" i="34"/>
  <c r="Z17" i="34"/>
  <c r="S17" i="34"/>
  <c r="S22" i="34"/>
  <c r="Z22" i="34"/>
  <c r="Y16" i="34"/>
  <c r="T22" i="34"/>
  <c r="AA22" i="34"/>
  <c r="X16" i="34"/>
  <c r="Q16" i="34"/>
  <c r="X23" i="34"/>
  <c r="Q23" i="34"/>
  <c r="E35" i="34"/>
  <c r="E36" i="34" s="1"/>
  <c r="E37" i="34" s="1"/>
  <c r="E39" i="34" s="1"/>
  <c r="AA23" i="34"/>
  <c r="T23" i="34"/>
  <c r="Q14" i="34"/>
  <c r="X14" i="34"/>
  <c r="Z14" i="34"/>
  <c r="S14" i="34"/>
  <c r="AF32" i="33"/>
  <c r="T19" i="34"/>
  <c r="AA19" i="34"/>
  <c r="S19" i="34"/>
  <c r="Z19" i="34"/>
  <c r="T17" i="34"/>
  <c r="AA17" i="34"/>
  <c r="Y23" i="34"/>
  <c r="U16" i="34"/>
  <c r="AA15" i="34"/>
  <c r="T15" i="34"/>
  <c r="AA12" i="34"/>
  <c r="T12" i="34"/>
  <c r="Q22" i="34"/>
  <c r="X22" i="34"/>
  <c r="D13" i="34"/>
  <c r="D35" i="34" s="1"/>
  <c r="D36" i="34" s="1"/>
  <c r="D37" i="34" s="1"/>
  <c r="D39" i="34" s="1"/>
  <c r="S13" i="34"/>
  <c r="Z13" i="34"/>
  <c r="H13" i="34"/>
  <c r="S15" i="34"/>
  <c r="Z15" i="34"/>
  <c r="Z12" i="34"/>
  <c r="S12" i="34"/>
  <c r="BA32" i="33"/>
  <c r="BH11" i="33"/>
  <c r="BX11" i="33" s="1"/>
  <c r="Y18" i="34"/>
  <c r="Q19" i="34"/>
  <c r="X19" i="34"/>
  <c r="S16" i="34"/>
  <c r="Z16" i="34"/>
  <c r="S11" i="34"/>
  <c r="F35" i="34"/>
  <c r="F36" i="34" s="1"/>
  <c r="F37" i="34" s="1"/>
  <c r="F39" i="34" s="1"/>
  <c r="Z11" i="34"/>
  <c r="Q15" i="34"/>
  <c r="X15" i="34"/>
  <c r="Z18" i="34"/>
  <c r="S18" i="34"/>
  <c r="C35" i="34"/>
  <c r="C36" i="34" s="1"/>
  <c r="C37" i="34" s="1"/>
  <c r="C39" i="34" s="1"/>
  <c r="BE32" i="33"/>
  <c r="BU9" i="33"/>
  <c r="BD11" i="33"/>
  <c r="BT11" i="33" s="1"/>
  <c r="BU32" i="33"/>
  <c r="E36" i="33"/>
  <c r="AT32" i="33"/>
  <c r="AZ32" i="33"/>
  <c r="BG9" i="33"/>
  <c r="BT9" i="33"/>
  <c r="BC9" i="33"/>
  <c r="Y32" i="33"/>
  <c r="AY32" i="33"/>
  <c r="BF9" i="33"/>
  <c r="U32" i="33"/>
  <c r="C36" i="33"/>
  <c r="BS32" i="33"/>
  <c r="AW32" i="33"/>
  <c r="BT32" i="33" s="1"/>
  <c r="AB32" i="33"/>
  <c r="H36" i="33" l="1"/>
  <c r="H37" i="33" s="1"/>
  <c r="H41" i="35"/>
  <c r="BH32" i="33"/>
  <c r="W35" i="34"/>
  <c r="P36" i="34"/>
  <c r="C38" i="34" s="1"/>
  <c r="G40" i="35"/>
  <c r="D40" i="35"/>
  <c r="D41" i="35"/>
  <c r="C40" i="35"/>
  <c r="C41" i="35"/>
  <c r="Y35" i="34"/>
  <c r="T35" i="34"/>
  <c r="T36" i="34" s="1"/>
  <c r="G38" i="34" s="1"/>
  <c r="AA35" i="34"/>
  <c r="AB13" i="34"/>
  <c r="AB35" i="34" s="1"/>
  <c r="U13" i="34"/>
  <c r="U35" i="34" s="1"/>
  <c r="U36" i="34" s="1"/>
  <c r="H38" i="34" s="1"/>
  <c r="Z35" i="34"/>
  <c r="H35" i="34"/>
  <c r="H36" i="34" s="1"/>
  <c r="H37" i="34" s="1"/>
  <c r="H39" i="34" s="1"/>
  <c r="S35" i="34"/>
  <c r="S36" i="34" s="1"/>
  <c r="F38" i="34" s="1"/>
  <c r="Q13" i="34"/>
  <c r="Q35" i="34" s="1"/>
  <c r="Q36" i="34" s="1"/>
  <c r="D38" i="34" s="1"/>
  <c r="X13" i="34"/>
  <c r="X35" i="34" s="1"/>
  <c r="E37" i="33"/>
  <c r="E38" i="33"/>
  <c r="BC32" i="33"/>
  <c r="BS9" i="33"/>
  <c r="C37" i="33"/>
  <c r="C38" i="33"/>
  <c r="D36" i="33"/>
  <c r="D38" i="33" s="1"/>
  <c r="BD32" i="33"/>
  <c r="BG32" i="33"/>
  <c r="BW9" i="33"/>
  <c r="BF32" i="33"/>
  <c r="BV9" i="33"/>
  <c r="BX32" i="33"/>
  <c r="F36" i="33"/>
  <c r="BV32" i="33"/>
  <c r="G36" i="33"/>
  <c r="BW32" i="33"/>
  <c r="H38" i="33" l="1"/>
  <c r="F37" i="33"/>
  <c r="F38" i="33"/>
  <c r="G38" i="33"/>
  <c r="G37" i="33"/>
  <c r="D37" i="33"/>
  <c r="H10" i="32" l="1"/>
  <c r="U10" i="32" s="1"/>
  <c r="AB10" i="32" s="1"/>
  <c r="G10" i="32"/>
  <c r="F10" i="32"/>
  <c r="S10" i="32" s="1"/>
  <c r="Z10" i="32" s="1"/>
  <c r="E10" i="32"/>
  <c r="D10" i="32"/>
  <c r="C10" i="32"/>
  <c r="P10" i="32" s="1"/>
  <c r="W10" i="32" s="1"/>
  <c r="H8" i="32"/>
  <c r="U8" i="32" s="1"/>
  <c r="G8" i="32"/>
  <c r="T8" i="32" s="1"/>
  <c r="F8" i="32"/>
  <c r="S8" i="32" s="1"/>
  <c r="E8" i="32"/>
  <c r="R8" i="32" s="1"/>
  <c r="D8" i="32"/>
  <c r="C8" i="32"/>
  <c r="P8" i="32" s="1"/>
  <c r="H3" i="32"/>
  <c r="B38" i="32"/>
  <c r="B12" i="32"/>
  <c r="B13" i="32"/>
  <c r="B14" i="32"/>
  <c r="B15" i="32"/>
  <c r="B16" i="32"/>
  <c r="B17" i="32"/>
  <c r="B18" i="32"/>
  <c r="B19" i="32"/>
  <c r="B20" i="32"/>
  <c r="B21" i="32"/>
  <c r="B22" i="32"/>
  <c r="B23" i="32"/>
  <c r="B24" i="32"/>
  <c r="B25" i="32"/>
  <c r="B26" i="32"/>
  <c r="B27" i="32"/>
  <c r="B28" i="32"/>
  <c r="B29" i="32"/>
  <c r="B30" i="32"/>
  <c r="B31" i="32"/>
  <c r="B32" i="32"/>
  <c r="B33" i="32"/>
  <c r="B11" i="32"/>
  <c r="M33" i="32"/>
  <c r="J33" i="32"/>
  <c r="M32" i="32"/>
  <c r="J32" i="32"/>
  <c r="M31" i="32"/>
  <c r="J31" i="32"/>
  <c r="M30" i="32"/>
  <c r="J30" i="32"/>
  <c r="M29" i="32"/>
  <c r="J29" i="32"/>
  <c r="M28" i="32"/>
  <c r="J28" i="32"/>
  <c r="M27" i="32"/>
  <c r="J27" i="32"/>
  <c r="M26" i="32"/>
  <c r="J26" i="32"/>
  <c r="M25" i="32"/>
  <c r="J25" i="32"/>
  <c r="M24" i="32"/>
  <c r="J24" i="32"/>
  <c r="M23" i="32"/>
  <c r="J23" i="32"/>
  <c r="M22" i="32"/>
  <c r="J22" i="32"/>
  <c r="M21" i="32"/>
  <c r="J21" i="32"/>
  <c r="M20" i="32"/>
  <c r="J20" i="32"/>
  <c r="M19" i="32"/>
  <c r="J19" i="32"/>
  <c r="M18" i="32"/>
  <c r="J18" i="32"/>
  <c r="M17" i="32"/>
  <c r="J17" i="32"/>
  <c r="M16" i="32"/>
  <c r="J16" i="32"/>
  <c r="M15" i="32"/>
  <c r="J15" i="32"/>
  <c r="M14" i="32"/>
  <c r="J14" i="32"/>
  <c r="M13" i="32"/>
  <c r="J13" i="32"/>
  <c r="M12" i="32"/>
  <c r="J12" i="32"/>
  <c r="M11" i="32"/>
  <c r="J11" i="32"/>
  <c r="R10" i="32"/>
  <c r="Y10" i="32" s="1"/>
  <c r="T10" i="32"/>
  <c r="AA10" i="32" s="1"/>
  <c r="Q10" i="32"/>
  <c r="X10" i="32" s="1"/>
  <c r="W9" i="32"/>
  <c r="P9" i="32"/>
  <c r="AB8" i="32"/>
  <c r="Q8" i="32"/>
  <c r="W7" i="32"/>
  <c r="P7" i="32"/>
  <c r="H35" i="31"/>
  <c r="G35" i="31"/>
  <c r="F35" i="31"/>
  <c r="E35" i="31"/>
  <c r="D35" i="31"/>
  <c r="C35" i="31"/>
  <c r="H34" i="31"/>
  <c r="G34" i="31"/>
  <c r="F34" i="31"/>
  <c r="E34" i="31"/>
  <c r="D34" i="31"/>
  <c r="C34" i="31"/>
  <c r="BX31" i="31"/>
  <c r="BW31" i="31"/>
  <c r="BV31" i="31"/>
  <c r="BU31" i="31"/>
  <c r="BT31" i="31"/>
  <c r="BS31" i="31"/>
  <c r="BQ31" i="31"/>
  <c r="BP31" i="31"/>
  <c r="BO31" i="31"/>
  <c r="BN31" i="31"/>
  <c r="BM31" i="31"/>
  <c r="BL31" i="31"/>
  <c r="BJ31" i="31"/>
  <c r="BA31" i="31"/>
  <c r="AZ31" i="31"/>
  <c r="AY31" i="31"/>
  <c r="AX31" i="31"/>
  <c r="AW31" i="31"/>
  <c r="AV31" i="31"/>
  <c r="AT31" i="31"/>
  <c r="AS31" i="31"/>
  <c r="AR31" i="31"/>
  <c r="AQ31" i="31"/>
  <c r="AP31" i="31"/>
  <c r="AO31" i="31"/>
  <c r="AM31" i="31"/>
  <c r="AL31" i="31"/>
  <c r="AK31" i="31"/>
  <c r="AJ31" i="31"/>
  <c r="AI31" i="31"/>
  <c r="AH31" i="31"/>
  <c r="BC31" i="31" s="1"/>
  <c r="AF31" i="31"/>
  <c r="AE31" i="31"/>
  <c r="AD31" i="31"/>
  <c r="AC31" i="31"/>
  <c r="AB31" i="31"/>
  <c r="AA31" i="31"/>
  <c r="Y31" i="31"/>
  <c r="X31" i="31"/>
  <c r="W31" i="31"/>
  <c r="V31" i="31"/>
  <c r="U31" i="31"/>
  <c r="T31" i="31"/>
  <c r="R31" i="31"/>
  <c r="Q31" i="31"/>
  <c r="P31" i="31"/>
  <c r="O31" i="31"/>
  <c r="E33" i="32" s="1"/>
  <c r="N31" i="31"/>
  <c r="D33" i="32" s="1"/>
  <c r="M31" i="31"/>
  <c r="BJ30" i="31"/>
  <c r="R30" i="31"/>
  <c r="Q30" i="31"/>
  <c r="P30" i="31"/>
  <c r="AK30" i="31" s="1"/>
  <c r="O30" i="31"/>
  <c r="N30" i="31"/>
  <c r="M30" i="31"/>
  <c r="BX29" i="31"/>
  <c r="BW29" i="31"/>
  <c r="BV29" i="31"/>
  <c r="BU29" i="31"/>
  <c r="BT29" i="31"/>
  <c r="BS29" i="31"/>
  <c r="BQ29" i="31"/>
  <c r="BP29" i="31"/>
  <c r="BO29" i="31"/>
  <c r="BN29" i="31"/>
  <c r="BM29" i="31"/>
  <c r="BL29" i="31"/>
  <c r="BJ29" i="31"/>
  <c r="BA29" i="31"/>
  <c r="AZ29" i="31"/>
  <c r="AY29" i="31"/>
  <c r="AX29" i="31"/>
  <c r="AW29" i="31"/>
  <c r="AV29" i="31"/>
  <c r="AT29" i="31"/>
  <c r="AS29" i="31"/>
  <c r="AR29" i="31"/>
  <c r="AQ29" i="31"/>
  <c r="AP29" i="31"/>
  <c r="AO29" i="31"/>
  <c r="AM29" i="31"/>
  <c r="AL29" i="31"/>
  <c r="AK29" i="31"/>
  <c r="AJ29" i="31"/>
  <c r="AI29" i="31"/>
  <c r="AH29" i="31"/>
  <c r="AF29" i="31"/>
  <c r="AE29" i="31"/>
  <c r="AD29" i="31"/>
  <c r="AC29" i="31"/>
  <c r="AB29" i="31"/>
  <c r="AA29" i="31"/>
  <c r="Y29" i="31"/>
  <c r="X29" i="31"/>
  <c r="W29" i="31"/>
  <c r="V29" i="31"/>
  <c r="U29" i="31"/>
  <c r="T29" i="31"/>
  <c r="R29" i="31"/>
  <c r="Q29" i="31"/>
  <c r="P29" i="31"/>
  <c r="O29" i="31"/>
  <c r="E31" i="32" s="1"/>
  <c r="N29" i="31"/>
  <c r="M29" i="31"/>
  <c r="BX28" i="31"/>
  <c r="BW28" i="31"/>
  <c r="BV28" i="31"/>
  <c r="BU28" i="31"/>
  <c r="BT28" i="31"/>
  <c r="BS28" i="31"/>
  <c r="BQ28" i="31"/>
  <c r="BP28" i="31"/>
  <c r="BO28" i="31"/>
  <c r="BN28" i="31"/>
  <c r="BM28" i="31"/>
  <c r="BL28" i="31"/>
  <c r="BJ28" i="31"/>
  <c r="BA28" i="31"/>
  <c r="AZ28" i="31"/>
  <c r="AY28" i="31"/>
  <c r="AX28" i="31"/>
  <c r="AW28" i="31"/>
  <c r="AV28" i="31"/>
  <c r="AT28" i="31"/>
  <c r="AS28" i="31"/>
  <c r="AR28" i="31"/>
  <c r="AQ28" i="31"/>
  <c r="AP28" i="31"/>
  <c r="AO28" i="31"/>
  <c r="AM28" i="31"/>
  <c r="AL28" i="31"/>
  <c r="AK28" i="31"/>
  <c r="AJ28" i="31"/>
  <c r="AI28" i="31"/>
  <c r="AH28" i="31"/>
  <c r="AF28" i="31"/>
  <c r="AE28" i="31"/>
  <c r="AD28" i="31"/>
  <c r="AC28" i="31"/>
  <c r="AB28" i="31"/>
  <c r="AA28" i="31"/>
  <c r="Y28" i="31"/>
  <c r="X28" i="31"/>
  <c r="W28" i="31"/>
  <c r="V28" i="31"/>
  <c r="U28" i="31"/>
  <c r="T28" i="31"/>
  <c r="R28" i="31"/>
  <c r="Q28" i="31"/>
  <c r="P28" i="31"/>
  <c r="F30" i="32" s="1"/>
  <c r="O28" i="31"/>
  <c r="N28" i="31"/>
  <c r="M28" i="31"/>
  <c r="BX27" i="31"/>
  <c r="BW27" i="31"/>
  <c r="BV27" i="31"/>
  <c r="BU27" i="31"/>
  <c r="BT27" i="31"/>
  <c r="BS27" i="31"/>
  <c r="BQ27" i="31"/>
  <c r="BP27" i="31"/>
  <c r="BO27" i="31"/>
  <c r="BN27" i="31"/>
  <c r="BM27" i="31"/>
  <c r="BL27" i="31"/>
  <c r="BJ27" i="31"/>
  <c r="BA27" i="31"/>
  <c r="AZ27" i="31"/>
  <c r="AY27" i="31"/>
  <c r="AX27" i="31"/>
  <c r="AW27" i="31"/>
  <c r="AV27" i="31"/>
  <c r="AT27" i="31"/>
  <c r="AS27" i="31"/>
  <c r="AR27" i="31"/>
  <c r="AQ27" i="31"/>
  <c r="AP27" i="31"/>
  <c r="AO27" i="31"/>
  <c r="AM27" i="31"/>
  <c r="AL27" i="31"/>
  <c r="AK27" i="31"/>
  <c r="AJ27" i="31"/>
  <c r="AI27" i="31"/>
  <c r="AH27" i="31"/>
  <c r="AF27" i="31"/>
  <c r="AE27" i="31"/>
  <c r="AD27" i="31"/>
  <c r="AC27" i="31"/>
  <c r="AB27" i="31"/>
  <c r="AA27" i="31"/>
  <c r="Y27" i="31"/>
  <c r="X27" i="31"/>
  <c r="W27" i="31"/>
  <c r="V27" i="31"/>
  <c r="U27" i="31"/>
  <c r="T27" i="31"/>
  <c r="R27" i="31"/>
  <c r="Q27" i="31"/>
  <c r="P27" i="31"/>
  <c r="O27" i="31"/>
  <c r="N27" i="31"/>
  <c r="M27" i="31"/>
  <c r="BX26" i="31"/>
  <c r="BW26" i="31"/>
  <c r="BV26" i="31"/>
  <c r="BU26" i="31"/>
  <c r="BT26" i="31"/>
  <c r="BS26" i="31"/>
  <c r="BQ26" i="31"/>
  <c r="BP26" i="31"/>
  <c r="BO26" i="31"/>
  <c r="BN26" i="31"/>
  <c r="BM26" i="31"/>
  <c r="BL26" i="31"/>
  <c r="BJ26" i="31"/>
  <c r="BA26" i="31"/>
  <c r="AZ26" i="31"/>
  <c r="AY26" i="31"/>
  <c r="AX26" i="31"/>
  <c r="AW26" i="31"/>
  <c r="AV26" i="31"/>
  <c r="AT26" i="31"/>
  <c r="AS26" i="31"/>
  <c r="AR26" i="31"/>
  <c r="AQ26" i="31"/>
  <c r="AP26" i="31"/>
  <c r="AO26" i="31"/>
  <c r="AM26" i="31"/>
  <c r="AL26" i="31"/>
  <c r="AK26" i="31"/>
  <c r="AJ26" i="31"/>
  <c r="AI26" i="31"/>
  <c r="AH26" i="31"/>
  <c r="AF26" i="31"/>
  <c r="AE26" i="31"/>
  <c r="AD26" i="31"/>
  <c r="AC26" i="31"/>
  <c r="AB26" i="31"/>
  <c r="AA26" i="31"/>
  <c r="Y26" i="31"/>
  <c r="X26" i="31"/>
  <c r="W26" i="31"/>
  <c r="V26" i="31"/>
  <c r="U26" i="31"/>
  <c r="T26" i="31"/>
  <c r="R26" i="31"/>
  <c r="H28" i="32" s="1"/>
  <c r="Q26" i="31"/>
  <c r="P26" i="31"/>
  <c r="O26" i="31"/>
  <c r="N26" i="31"/>
  <c r="M26" i="31"/>
  <c r="BJ25" i="31"/>
  <c r="R25" i="31"/>
  <c r="Q25" i="31"/>
  <c r="P25" i="31"/>
  <c r="O25" i="31"/>
  <c r="N25" i="31"/>
  <c r="AI25" i="31" s="1"/>
  <c r="M25" i="31"/>
  <c r="BX24" i="31"/>
  <c r="BW24" i="31"/>
  <c r="BV24" i="31"/>
  <c r="BU24" i="31"/>
  <c r="BT24" i="31"/>
  <c r="BS24" i="31"/>
  <c r="BQ24" i="31"/>
  <c r="BP24" i="31"/>
  <c r="BO24" i="31"/>
  <c r="BN24" i="31"/>
  <c r="BM24" i="31"/>
  <c r="BL24" i="31"/>
  <c r="BJ24" i="31"/>
  <c r="BA24" i="31"/>
  <c r="AZ24" i="31"/>
  <c r="AY24" i="31"/>
  <c r="AX24" i="31"/>
  <c r="AW24" i="31"/>
  <c r="AV24" i="31"/>
  <c r="AT24" i="31"/>
  <c r="AS24" i="31"/>
  <c r="AR24" i="31"/>
  <c r="AQ24" i="31"/>
  <c r="AP24" i="31"/>
  <c r="AO24" i="31"/>
  <c r="AM24" i="31"/>
  <c r="AL24" i="31"/>
  <c r="AK24" i="31"/>
  <c r="AJ24" i="31"/>
  <c r="AI24" i="31"/>
  <c r="AH24" i="31"/>
  <c r="AF24" i="31"/>
  <c r="AE24" i="31"/>
  <c r="AD24" i="31"/>
  <c r="AC24" i="31"/>
  <c r="AB24" i="31"/>
  <c r="AA24" i="31"/>
  <c r="Y24" i="31"/>
  <c r="X24" i="31"/>
  <c r="W24" i="31"/>
  <c r="V24" i="31"/>
  <c r="U24" i="31"/>
  <c r="T24" i="31"/>
  <c r="R24" i="31"/>
  <c r="Q24" i="31"/>
  <c r="G26" i="32" s="1"/>
  <c r="P24" i="31"/>
  <c r="O24" i="31"/>
  <c r="N24" i="31"/>
  <c r="M24" i="31"/>
  <c r="BX23" i="31"/>
  <c r="BW23" i="31"/>
  <c r="BV23" i="31"/>
  <c r="BU23" i="31"/>
  <c r="BT23" i="31"/>
  <c r="BS23" i="31"/>
  <c r="BQ23" i="31"/>
  <c r="BP23" i="31"/>
  <c r="BO23" i="31"/>
  <c r="BN23" i="31"/>
  <c r="BM23" i="31"/>
  <c r="BL23" i="31"/>
  <c r="BJ23" i="31"/>
  <c r="BA23" i="31"/>
  <c r="AZ23" i="31"/>
  <c r="AY23" i="31"/>
  <c r="AX23" i="31"/>
  <c r="AW23" i="31"/>
  <c r="AV23" i="31"/>
  <c r="AT23" i="31"/>
  <c r="AS23" i="31"/>
  <c r="AR23" i="31"/>
  <c r="AQ23" i="31"/>
  <c r="AP23" i="31"/>
  <c r="AO23" i="31"/>
  <c r="AM23" i="31"/>
  <c r="AL23" i="31"/>
  <c r="AK23" i="31"/>
  <c r="AJ23" i="31"/>
  <c r="AI23" i="31"/>
  <c r="AH23" i="31"/>
  <c r="AF23" i="31"/>
  <c r="AE23" i="31"/>
  <c r="AD23" i="31"/>
  <c r="AC23" i="31"/>
  <c r="AB23" i="31"/>
  <c r="AA23" i="31"/>
  <c r="Y23" i="31"/>
  <c r="X23" i="31"/>
  <c r="W23" i="31"/>
  <c r="V23" i="31"/>
  <c r="U23" i="31"/>
  <c r="T23" i="31"/>
  <c r="R23" i="31"/>
  <c r="Q23" i="31"/>
  <c r="P23" i="31"/>
  <c r="O23" i="31"/>
  <c r="N23" i="31"/>
  <c r="M23" i="31"/>
  <c r="BX22" i="31"/>
  <c r="BW22" i="31"/>
  <c r="BV22" i="31"/>
  <c r="BU22" i="31"/>
  <c r="BT22" i="31"/>
  <c r="BS22" i="31"/>
  <c r="BQ22" i="31"/>
  <c r="BP22" i="31"/>
  <c r="BO22" i="31"/>
  <c r="BN22" i="31"/>
  <c r="BM22" i="31"/>
  <c r="BL22" i="31"/>
  <c r="BJ22" i="31"/>
  <c r="BA22" i="31"/>
  <c r="AZ22" i="31"/>
  <c r="AY22" i="31"/>
  <c r="AX22" i="31"/>
  <c r="AW22" i="31"/>
  <c r="AV22" i="31"/>
  <c r="AT22" i="31"/>
  <c r="AS22" i="31"/>
  <c r="AR22" i="31"/>
  <c r="AQ22" i="31"/>
  <c r="AP22" i="31"/>
  <c r="AO22" i="31"/>
  <c r="AM22" i="31"/>
  <c r="AL22" i="31"/>
  <c r="AK22" i="31"/>
  <c r="AJ22" i="31"/>
  <c r="AI22" i="31"/>
  <c r="AH22" i="31"/>
  <c r="AF22" i="31"/>
  <c r="AE22" i="31"/>
  <c r="AD22" i="31"/>
  <c r="AC22" i="31"/>
  <c r="AB22" i="31"/>
  <c r="AA22" i="31"/>
  <c r="Y22" i="31"/>
  <c r="X22" i="31"/>
  <c r="W22" i="31"/>
  <c r="V22" i="31"/>
  <c r="U22" i="31"/>
  <c r="T22" i="31"/>
  <c r="R22" i="31"/>
  <c r="Q22" i="31"/>
  <c r="P22" i="31"/>
  <c r="O22" i="31"/>
  <c r="N22" i="31"/>
  <c r="M22" i="31"/>
  <c r="BJ21" i="31"/>
  <c r="R21" i="31"/>
  <c r="AM21" i="31" s="1"/>
  <c r="Q21" i="31"/>
  <c r="AL21" i="31" s="1"/>
  <c r="P21" i="31"/>
  <c r="AK21" i="31" s="1"/>
  <c r="O21" i="31"/>
  <c r="AJ21" i="31" s="1"/>
  <c r="N21" i="31"/>
  <c r="AI21" i="31" s="1"/>
  <c r="M21" i="31"/>
  <c r="AH21" i="31" s="1"/>
  <c r="BJ20" i="31"/>
  <c r="R20" i="31"/>
  <c r="AM20" i="31" s="1"/>
  <c r="Q20" i="31"/>
  <c r="AL20" i="31" s="1"/>
  <c r="P20" i="31"/>
  <c r="AK20" i="31" s="1"/>
  <c r="O20" i="31"/>
  <c r="AJ20" i="31" s="1"/>
  <c r="N20" i="31"/>
  <c r="AI20" i="31" s="1"/>
  <c r="M20" i="31"/>
  <c r="AH20" i="31" s="1"/>
  <c r="BX19" i="31"/>
  <c r="BW19" i="31"/>
  <c r="BV19" i="31"/>
  <c r="BU19" i="31"/>
  <c r="BT19" i="31"/>
  <c r="BS19" i="31"/>
  <c r="BQ19" i="31"/>
  <c r="BP19" i="31"/>
  <c r="BO19" i="31"/>
  <c r="BN19" i="31"/>
  <c r="BM19" i="31"/>
  <c r="BL19" i="31"/>
  <c r="BJ19" i="31"/>
  <c r="BA19" i="31"/>
  <c r="AZ19" i="31"/>
  <c r="AY19" i="31"/>
  <c r="AX19" i="31"/>
  <c r="AW19" i="31"/>
  <c r="AV19" i="31"/>
  <c r="AT19" i="31"/>
  <c r="AS19" i="31"/>
  <c r="AR19" i="31"/>
  <c r="AQ19" i="31"/>
  <c r="AP19" i="31"/>
  <c r="AO19" i="31"/>
  <c r="AM19" i="31"/>
  <c r="AL19" i="31"/>
  <c r="AK19" i="31"/>
  <c r="AJ19" i="31"/>
  <c r="AI19" i="31"/>
  <c r="AH19" i="31"/>
  <c r="AF19" i="31"/>
  <c r="AE19" i="31"/>
  <c r="AD19" i="31"/>
  <c r="AC19" i="31"/>
  <c r="AB19" i="31"/>
  <c r="AA19" i="31"/>
  <c r="Y19" i="31"/>
  <c r="X19" i="31"/>
  <c r="W19" i="31"/>
  <c r="V19" i="31"/>
  <c r="U19" i="31"/>
  <c r="T19" i="31"/>
  <c r="R19" i="31"/>
  <c r="H21" i="32" s="1"/>
  <c r="Q19" i="31"/>
  <c r="P19" i="31"/>
  <c r="F21" i="32" s="1"/>
  <c r="O19" i="31"/>
  <c r="N19" i="31"/>
  <c r="M19" i="31"/>
  <c r="BJ18" i="31"/>
  <c r="AJ18" i="31"/>
  <c r="AH18" i="31"/>
  <c r="R18" i="31"/>
  <c r="Q18" i="31"/>
  <c r="P18" i="31"/>
  <c r="O18" i="31"/>
  <c r="N18" i="31"/>
  <c r="AI18" i="31" s="1"/>
  <c r="M18" i="31"/>
  <c r="BN17" i="31"/>
  <c r="BJ17" i="31"/>
  <c r="AK17" i="31"/>
  <c r="AJ17" i="31"/>
  <c r="AH17" i="31"/>
  <c r="T17" i="31"/>
  <c r="AO17" i="31" s="1"/>
  <c r="R17" i="31"/>
  <c r="AM17" i="31" s="1"/>
  <c r="Q17" i="31"/>
  <c r="AL17" i="31" s="1"/>
  <c r="P17" i="31"/>
  <c r="O17" i="31"/>
  <c r="N17" i="31"/>
  <c r="AI17" i="31" s="1"/>
  <c r="M17" i="31"/>
  <c r="BN16" i="31"/>
  <c r="BJ16" i="31"/>
  <c r="AK16" i="31"/>
  <c r="AJ16" i="31"/>
  <c r="AI16" i="31"/>
  <c r="AH16" i="31"/>
  <c r="AB16" i="31"/>
  <c r="AW16" i="31" s="1"/>
  <c r="Y16" i="31"/>
  <c r="AT16" i="31" s="1"/>
  <c r="R16" i="31"/>
  <c r="AM16" i="31" s="1"/>
  <c r="Q16" i="31"/>
  <c r="AL16" i="31" s="1"/>
  <c r="P16" i="31"/>
  <c r="O16" i="31"/>
  <c r="N16" i="31"/>
  <c r="M16" i="31"/>
  <c r="BJ15" i="31"/>
  <c r="AI15" i="31"/>
  <c r="AH15" i="31"/>
  <c r="AA15" i="31"/>
  <c r="AV15" i="31" s="1"/>
  <c r="X15" i="31"/>
  <c r="AS15" i="31" s="1"/>
  <c r="R15" i="31"/>
  <c r="AM15" i="31" s="1"/>
  <c r="Q15" i="31"/>
  <c r="AL15" i="31" s="1"/>
  <c r="P15" i="31"/>
  <c r="AK15" i="31" s="1"/>
  <c r="O15" i="31"/>
  <c r="AJ15" i="31" s="1"/>
  <c r="N15" i="31"/>
  <c r="M15" i="31"/>
  <c r="BJ14" i="31"/>
  <c r="AM14" i="31"/>
  <c r="AJ14" i="31"/>
  <c r="AH14" i="31"/>
  <c r="AA14" i="31"/>
  <c r="AV14" i="31" s="1"/>
  <c r="R14" i="31"/>
  <c r="Q14" i="31"/>
  <c r="AL14" i="31" s="1"/>
  <c r="P14" i="31"/>
  <c r="AK14" i="31" s="1"/>
  <c r="O14" i="31"/>
  <c r="N14" i="31"/>
  <c r="AI14" i="31" s="1"/>
  <c r="M14" i="31"/>
  <c r="BJ13" i="31"/>
  <c r="AM13" i="31"/>
  <c r="R13" i="31"/>
  <c r="Q13" i="31"/>
  <c r="AL13" i="31" s="1"/>
  <c r="P13" i="31"/>
  <c r="AK13" i="31" s="1"/>
  <c r="O13" i="31"/>
  <c r="AJ13" i="31" s="1"/>
  <c r="N13" i="31"/>
  <c r="AI13" i="31" s="1"/>
  <c r="M13" i="31"/>
  <c r="AH13" i="31" s="1"/>
  <c r="BJ12" i="31"/>
  <c r="R12" i="31"/>
  <c r="AM12" i="31" s="1"/>
  <c r="Q12" i="31"/>
  <c r="AL12" i="31" s="1"/>
  <c r="P12" i="31"/>
  <c r="AK12" i="31" s="1"/>
  <c r="O12" i="31"/>
  <c r="AJ12" i="31" s="1"/>
  <c r="N12" i="31"/>
  <c r="AI12" i="31" s="1"/>
  <c r="M12" i="31"/>
  <c r="AH12" i="31" s="1"/>
  <c r="BJ11" i="31"/>
  <c r="Q11" i="31"/>
  <c r="AL11" i="31" s="1"/>
  <c r="O11" i="31"/>
  <c r="AJ11" i="31" s="1"/>
  <c r="R11" i="31"/>
  <c r="AM11" i="31" s="1"/>
  <c r="BJ10" i="31"/>
  <c r="R10" i="31"/>
  <c r="AM10" i="31" s="1"/>
  <c r="Q10" i="31"/>
  <c r="AL10" i="31" s="1"/>
  <c r="P10" i="31"/>
  <c r="AK10" i="31" s="1"/>
  <c r="O10" i="31"/>
  <c r="AJ10" i="31" s="1"/>
  <c r="N10" i="31"/>
  <c r="AI10" i="31" s="1"/>
  <c r="M10" i="31"/>
  <c r="AH10" i="31" s="1"/>
  <c r="BJ9" i="31"/>
  <c r="R9" i="31"/>
  <c r="AM9" i="31" s="1"/>
  <c r="Q9" i="31"/>
  <c r="P9" i="31"/>
  <c r="O9" i="31"/>
  <c r="N9" i="31"/>
  <c r="AB9" i="31" s="1"/>
  <c r="M9" i="31"/>
  <c r="AH9" i="31" s="1"/>
  <c r="BX8" i="31"/>
  <c r="BW8" i="31"/>
  <c r="BV8" i="31"/>
  <c r="BU8" i="31"/>
  <c r="BT8" i="31"/>
  <c r="BS8" i="31"/>
  <c r="BQ8" i="31"/>
  <c r="BP8" i="31"/>
  <c r="BO8" i="31"/>
  <c r="BO17" i="31" s="1"/>
  <c r="BN8" i="31"/>
  <c r="BM8" i="31"/>
  <c r="BM17" i="31" s="1"/>
  <c r="BL8" i="31"/>
  <c r="BA8" i="31"/>
  <c r="AZ8" i="31"/>
  <c r="AY8" i="31"/>
  <c r="AX8" i="31"/>
  <c r="AW8" i="31"/>
  <c r="AV8" i="31"/>
  <c r="AT8" i="31"/>
  <c r="AS8" i="31"/>
  <c r="AR8" i="31"/>
  <c r="AQ8" i="31"/>
  <c r="AP8" i="31"/>
  <c r="AO8" i="31"/>
  <c r="AM8" i="31"/>
  <c r="AL8" i="31"/>
  <c r="AK8" i="31"/>
  <c r="AJ8" i="31"/>
  <c r="AI8" i="31"/>
  <c r="AH8" i="31"/>
  <c r="AF8" i="31"/>
  <c r="AF18" i="31" s="1"/>
  <c r="BA18" i="31" s="1"/>
  <c r="AE8" i="31"/>
  <c r="AE25" i="31" s="1"/>
  <c r="AZ25" i="31" s="1"/>
  <c r="AD8" i="31"/>
  <c r="AC8" i="31"/>
  <c r="AC17" i="31" s="1"/>
  <c r="AX17" i="31" s="1"/>
  <c r="AB8" i="31"/>
  <c r="AB17" i="31" s="1"/>
  <c r="AW17" i="31" s="1"/>
  <c r="AA8" i="31"/>
  <c r="AA17" i="31" s="1"/>
  <c r="AV17" i="31" s="1"/>
  <c r="Y8" i="31"/>
  <c r="Y10" i="31" s="1"/>
  <c r="AT10" i="31" s="1"/>
  <c r="X8" i="31"/>
  <c r="X21" i="31" s="1"/>
  <c r="AS21" i="31" s="1"/>
  <c r="W8" i="31"/>
  <c r="V8" i="31"/>
  <c r="U8" i="31"/>
  <c r="T8" i="31"/>
  <c r="BX7" i="31"/>
  <c r="BW7" i="31"/>
  <c r="BV7" i="31"/>
  <c r="BU7" i="31"/>
  <c r="BT7" i="31"/>
  <c r="BS7" i="31"/>
  <c r="BA7" i="31"/>
  <c r="AZ7" i="31"/>
  <c r="AY7" i="31"/>
  <c r="AX7" i="31"/>
  <c r="AW7" i="31"/>
  <c r="AV7" i="31"/>
  <c r="AT7" i="31"/>
  <c r="AS7" i="31"/>
  <c r="AR7" i="31"/>
  <c r="AQ7" i="31"/>
  <c r="AP7" i="31"/>
  <c r="AO7" i="31"/>
  <c r="AM7" i="31"/>
  <c r="AL7" i="31"/>
  <c r="AK7" i="31"/>
  <c r="AJ7" i="31"/>
  <c r="AI7" i="31"/>
  <c r="AH7" i="31"/>
  <c r="AF7" i="31"/>
  <c r="AE7" i="31"/>
  <c r="AD7" i="31"/>
  <c r="AC7" i="31"/>
  <c r="AB7" i="31"/>
  <c r="AA7" i="31"/>
  <c r="Y7" i="31"/>
  <c r="BH7" i="31" s="1"/>
  <c r="X7" i="31"/>
  <c r="BG7" i="31" s="1"/>
  <c r="W7" i="31"/>
  <c r="BF7" i="31" s="1"/>
  <c r="V7" i="31"/>
  <c r="BE7" i="31" s="1"/>
  <c r="U7" i="31"/>
  <c r="BD7" i="31" s="1"/>
  <c r="T7" i="31"/>
  <c r="BC7" i="31" s="1"/>
  <c r="AF5" i="31"/>
  <c r="BS18" i="28"/>
  <c r="BT18" i="28"/>
  <c r="BU18" i="28"/>
  <c r="BV18" i="28"/>
  <c r="BW18" i="28"/>
  <c r="BX18" i="28"/>
  <c r="BS19" i="28"/>
  <c r="BT19" i="28"/>
  <c r="BU19" i="28"/>
  <c r="BV19" i="28"/>
  <c r="BW19" i="28"/>
  <c r="BX19" i="28"/>
  <c r="BS22" i="28"/>
  <c r="BT22" i="28"/>
  <c r="BU22" i="28"/>
  <c r="BV22" i="28"/>
  <c r="BW22" i="28"/>
  <c r="BX22" i="28"/>
  <c r="BS23" i="28"/>
  <c r="BT23" i="28"/>
  <c r="BU23" i="28"/>
  <c r="BV23" i="28"/>
  <c r="BW23" i="28"/>
  <c r="BX23" i="28"/>
  <c r="BS24" i="28"/>
  <c r="BT24" i="28"/>
  <c r="BU24" i="28"/>
  <c r="BV24" i="28"/>
  <c r="BW24" i="28"/>
  <c r="BX24" i="28"/>
  <c r="BS25" i="28"/>
  <c r="BT25" i="28"/>
  <c r="BU25" i="28"/>
  <c r="BV25" i="28"/>
  <c r="BW25" i="28"/>
  <c r="BX25" i="28"/>
  <c r="BS26" i="28"/>
  <c r="BT26" i="28"/>
  <c r="BU26" i="28"/>
  <c r="BV26" i="28"/>
  <c r="BW26" i="28"/>
  <c r="BX26" i="28"/>
  <c r="BS27" i="28"/>
  <c r="BT27" i="28"/>
  <c r="BU27" i="28"/>
  <c r="BV27" i="28"/>
  <c r="BW27" i="28"/>
  <c r="BX27" i="28"/>
  <c r="BS28" i="28"/>
  <c r="BT28" i="28"/>
  <c r="BU28" i="28"/>
  <c r="BV28" i="28"/>
  <c r="BW28" i="28"/>
  <c r="BX28" i="28"/>
  <c r="BS29" i="28"/>
  <c r="BT29" i="28"/>
  <c r="BU29" i="28"/>
  <c r="BV29" i="28"/>
  <c r="BW29" i="28"/>
  <c r="BX29" i="28"/>
  <c r="BS30" i="28"/>
  <c r="BT30" i="28"/>
  <c r="BU30" i="28"/>
  <c r="BV30" i="28"/>
  <c r="BW30" i="28"/>
  <c r="BX30" i="28"/>
  <c r="BS31" i="28"/>
  <c r="BT31" i="28"/>
  <c r="BU31" i="28"/>
  <c r="BV31" i="28"/>
  <c r="BW31" i="28"/>
  <c r="BX31" i="28"/>
  <c r="C24" i="32" l="1"/>
  <c r="F33" i="32"/>
  <c r="G31" i="32"/>
  <c r="G33" i="32"/>
  <c r="D25" i="32"/>
  <c r="H33" i="32"/>
  <c r="F24" i="32"/>
  <c r="E25" i="32"/>
  <c r="R25" i="32" s="1"/>
  <c r="D26" i="32"/>
  <c r="D28" i="32"/>
  <c r="C29" i="32"/>
  <c r="T18" i="31"/>
  <c r="AO18" i="31" s="1"/>
  <c r="G24" i="32"/>
  <c r="F25" i="32"/>
  <c r="E28" i="32"/>
  <c r="D29" i="32"/>
  <c r="Q29" i="32" s="1"/>
  <c r="C30" i="32"/>
  <c r="G21" i="32"/>
  <c r="H24" i="32"/>
  <c r="G25" i="32"/>
  <c r="F26" i="32"/>
  <c r="C33" i="32"/>
  <c r="C19" i="32"/>
  <c r="BG8" i="31"/>
  <c r="BM11" i="31"/>
  <c r="Y13" i="31"/>
  <c r="AT13" i="31" s="1"/>
  <c r="C26" i="32"/>
  <c r="X25" i="31"/>
  <c r="AS25" i="31" s="1"/>
  <c r="BL25" i="31"/>
  <c r="H30" i="32"/>
  <c r="C31" i="32"/>
  <c r="BP30" i="31"/>
  <c r="BM12" i="31"/>
  <c r="AF13" i="31"/>
  <c r="BA13" i="31" s="1"/>
  <c r="BH13" i="31" s="1"/>
  <c r="X18" i="31"/>
  <c r="AS18" i="31" s="1"/>
  <c r="T25" i="31"/>
  <c r="AO25" i="31" s="1"/>
  <c r="Y25" i="31"/>
  <c r="AT25" i="31" s="1"/>
  <c r="C28" i="32"/>
  <c r="H31" i="32"/>
  <c r="E26" i="32"/>
  <c r="R26" i="32" s="1"/>
  <c r="AF30" i="31"/>
  <c r="BA30" i="31" s="1"/>
  <c r="AA9" i="31"/>
  <c r="AV9" i="31" s="1"/>
  <c r="AF25" i="31"/>
  <c r="BA25" i="31" s="1"/>
  <c r="X30" i="31"/>
  <c r="AS30" i="31" s="1"/>
  <c r="V13" i="31"/>
  <c r="AQ13" i="31" s="1"/>
  <c r="BQ10" i="31"/>
  <c r="BQ13" i="31"/>
  <c r="Y18" i="31"/>
  <c r="AT18" i="31" s="1"/>
  <c r="BP18" i="31"/>
  <c r="E24" i="32"/>
  <c r="H25" i="32"/>
  <c r="AD25" i="31"/>
  <c r="AY25" i="31" s="1"/>
  <c r="F28" i="32"/>
  <c r="E29" i="32"/>
  <c r="G29" i="32"/>
  <c r="D30" i="32"/>
  <c r="Q30" i="32" s="1"/>
  <c r="AA30" i="31"/>
  <c r="AV30" i="31" s="1"/>
  <c r="BQ9" i="31"/>
  <c r="AA18" i="31"/>
  <c r="AV18" i="31" s="1"/>
  <c r="C21" i="32"/>
  <c r="P21" i="32" s="1"/>
  <c r="H26" i="32"/>
  <c r="AL25" i="31"/>
  <c r="G28" i="32"/>
  <c r="T28" i="32" s="1"/>
  <c r="F29" i="32"/>
  <c r="E30" i="32"/>
  <c r="D31" i="32"/>
  <c r="T30" i="31"/>
  <c r="AO30" i="31" s="1"/>
  <c r="AB30" i="31"/>
  <c r="AW30" i="31" s="1"/>
  <c r="U18" i="31"/>
  <c r="AP18" i="31" s="1"/>
  <c r="AC18" i="31"/>
  <c r="AX18" i="31" s="1"/>
  <c r="D21" i="32"/>
  <c r="Q21" i="32" s="1"/>
  <c r="H27" i="32"/>
  <c r="AM25" i="31"/>
  <c r="U30" i="31"/>
  <c r="AP30" i="31" s="1"/>
  <c r="AH30" i="31"/>
  <c r="H15" i="32"/>
  <c r="U15" i="32" s="1"/>
  <c r="V18" i="31"/>
  <c r="E21" i="32"/>
  <c r="R21" i="32" s="1"/>
  <c r="D24" i="32"/>
  <c r="Q24" i="32" s="1"/>
  <c r="C25" i="32"/>
  <c r="BC23" i="31"/>
  <c r="V25" i="31"/>
  <c r="AQ25" i="31" s="1"/>
  <c r="H29" i="32"/>
  <c r="G30" i="32"/>
  <c r="F31" i="32"/>
  <c r="V30" i="31"/>
  <c r="AQ30" i="31" s="1"/>
  <c r="AA8" i="32"/>
  <c r="AA29" i="32" s="1"/>
  <c r="BH29" i="31"/>
  <c r="BH22" i="31"/>
  <c r="BE26" i="31"/>
  <c r="BF27" i="31"/>
  <c r="BE31" i="31"/>
  <c r="BC24" i="31"/>
  <c r="BF26" i="31"/>
  <c r="BG27" i="31"/>
  <c r="BF19" i="31"/>
  <c r="BG26" i="31"/>
  <c r="BG19" i="31"/>
  <c r="BM25" i="31"/>
  <c r="BE22" i="31"/>
  <c r="BD23" i="31"/>
  <c r="BE29" i="31"/>
  <c r="BO18" i="31"/>
  <c r="BD24" i="31"/>
  <c r="BG28" i="31"/>
  <c r="BF29" i="31"/>
  <c r="BQ18" i="31"/>
  <c r="BH19" i="31"/>
  <c r="BG22" i="31"/>
  <c r="BE24" i="31"/>
  <c r="BH28" i="31"/>
  <c r="BQ30" i="31"/>
  <c r="BG23" i="31"/>
  <c r="BC27" i="31"/>
  <c r="AQ18" i="31"/>
  <c r="BE18" i="31" s="1"/>
  <c r="E20" i="32"/>
  <c r="W25" i="31"/>
  <c r="AR25" i="31" s="1"/>
  <c r="BN25" i="31"/>
  <c r="Y30" i="31"/>
  <c r="AT30" i="31" s="1"/>
  <c r="AI30" i="31"/>
  <c r="BD30" i="31" s="1"/>
  <c r="D32" i="32"/>
  <c r="Q32" i="32" s="1"/>
  <c r="O32" i="31"/>
  <c r="AB18" i="31"/>
  <c r="AW18" i="31" s="1"/>
  <c r="BD18" i="31" s="1"/>
  <c r="AK18" i="31"/>
  <c r="BD19" i="31"/>
  <c r="BH23" i="31"/>
  <c r="BF24" i="31"/>
  <c r="AH25" i="31"/>
  <c r="BO25" i="31"/>
  <c r="BH26" i="31"/>
  <c r="BE27" i="31"/>
  <c r="BG29" i="31"/>
  <c r="AJ30" i="31"/>
  <c r="BD31" i="31"/>
  <c r="AB30" i="32"/>
  <c r="C32" i="32"/>
  <c r="P32" i="32" s="1"/>
  <c r="T31" i="32"/>
  <c r="BL10" i="31"/>
  <c r="Q32" i="31"/>
  <c r="AL18" i="31"/>
  <c r="BL18" i="31"/>
  <c r="BP25" i="31"/>
  <c r="BL30" i="31"/>
  <c r="BC30" i="31"/>
  <c r="AI9" i="31"/>
  <c r="AK9" i="31"/>
  <c r="T9" i="31"/>
  <c r="C11" i="32" s="1"/>
  <c r="BM9" i="31"/>
  <c r="AD18" i="31"/>
  <c r="AY18" i="31" s="1"/>
  <c r="AM18" i="31"/>
  <c r="BM18" i="31"/>
  <c r="BC22" i="31"/>
  <c r="AA25" i="31"/>
  <c r="AV25" i="31" s="1"/>
  <c r="AJ25" i="31"/>
  <c r="BQ25" i="31"/>
  <c r="AC30" i="31"/>
  <c r="AX30" i="31" s="1"/>
  <c r="AL30" i="31"/>
  <c r="BM30" i="31"/>
  <c r="AF12" i="31"/>
  <c r="BA12" i="31" s="1"/>
  <c r="U9" i="31"/>
  <c r="D11" i="32" s="1"/>
  <c r="Q11" i="32" s="1"/>
  <c r="AD10" i="31"/>
  <c r="AY10" i="31" s="1"/>
  <c r="X9" i="31"/>
  <c r="BP9" i="31"/>
  <c r="AE18" i="31"/>
  <c r="AZ18" i="31" s="1"/>
  <c r="BN18" i="31"/>
  <c r="BD22" i="31"/>
  <c r="AB25" i="31"/>
  <c r="AW25" i="31" s="1"/>
  <c r="AK25" i="31"/>
  <c r="BF25" i="31" s="1"/>
  <c r="BH27" i="31"/>
  <c r="BD27" i="31"/>
  <c r="AD30" i="31"/>
  <c r="AY30" i="31" s="1"/>
  <c r="AM30" i="31"/>
  <c r="BN30" i="31"/>
  <c r="F27" i="32"/>
  <c r="S27" i="32" s="1"/>
  <c r="AC25" i="31"/>
  <c r="AX25" i="31" s="1"/>
  <c r="BG25" i="31"/>
  <c r="BC29" i="31"/>
  <c r="AE30" i="31"/>
  <c r="AZ30" i="31" s="1"/>
  <c r="BO30" i="31"/>
  <c r="W18" i="31"/>
  <c r="AR18" i="31" s="1"/>
  <c r="BP10" i="31"/>
  <c r="BC18" i="31"/>
  <c r="BF22" i="31"/>
  <c r="BE23" i="31"/>
  <c r="U25" i="31"/>
  <c r="AP25" i="31" s="1"/>
  <c r="BH25" i="31"/>
  <c r="BX25" i="31" s="1"/>
  <c r="BD29" i="31"/>
  <c r="W30" i="31"/>
  <c r="AR30" i="31" s="1"/>
  <c r="U29" i="32"/>
  <c r="U21" i="32"/>
  <c r="U28" i="32"/>
  <c r="U27" i="32"/>
  <c r="AB25" i="32"/>
  <c r="AB33" i="32"/>
  <c r="T21" i="32"/>
  <c r="T29" i="32"/>
  <c r="AA30" i="32"/>
  <c r="T26" i="32"/>
  <c r="T24" i="32"/>
  <c r="T25" i="32"/>
  <c r="T33" i="32"/>
  <c r="S21" i="32"/>
  <c r="S29" i="32"/>
  <c r="S25" i="32"/>
  <c r="S31" i="32"/>
  <c r="S33" i="32"/>
  <c r="S24" i="32"/>
  <c r="S28" i="32"/>
  <c r="S30" i="32"/>
  <c r="S26" i="32"/>
  <c r="Z8" i="32"/>
  <c r="Z31" i="32" s="1"/>
  <c r="R24" i="32"/>
  <c r="R30" i="32"/>
  <c r="R28" i="32"/>
  <c r="R20" i="32"/>
  <c r="R31" i="32"/>
  <c r="Q31" i="32"/>
  <c r="Q33" i="32"/>
  <c r="Q25" i="32"/>
  <c r="P33" i="32"/>
  <c r="P25" i="32"/>
  <c r="P30" i="32"/>
  <c r="P24" i="32"/>
  <c r="Q26" i="32"/>
  <c r="U30" i="32"/>
  <c r="R33" i="32"/>
  <c r="P19" i="32"/>
  <c r="P28" i="32"/>
  <c r="U31" i="32"/>
  <c r="Z24" i="32"/>
  <c r="Z28" i="32"/>
  <c r="Z29" i="32"/>
  <c r="U24" i="32"/>
  <c r="Q28" i="32"/>
  <c r="P29" i="32"/>
  <c r="U26" i="32"/>
  <c r="R29" i="32"/>
  <c r="P31" i="32"/>
  <c r="U25" i="32"/>
  <c r="P26" i="32"/>
  <c r="AB27" i="32"/>
  <c r="T30" i="32"/>
  <c r="U33" i="32"/>
  <c r="AB24" i="32"/>
  <c r="Z26" i="32"/>
  <c r="AB21" i="32"/>
  <c r="AB29" i="32"/>
  <c r="W8" i="32"/>
  <c r="X8" i="32"/>
  <c r="AB26" i="32"/>
  <c r="AA31" i="32"/>
  <c r="Z25" i="32"/>
  <c r="AB31" i="32"/>
  <c r="Z33" i="32"/>
  <c r="Y8" i="32"/>
  <c r="Y30" i="32" s="1"/>
  <c r="AB15" i="32"/>
  <c r="AB28" i="32"/>
  <c r="Z30" i="32"/>
  <c r="BC17" i="31"/>
  <c r="AO9" i="31"/>
  <c r="BC9" i="31" s="1"/>
  <c r="AP9" i="31"/>
  <c r="AE21" i="31"/>
  <c r="AZ21" i="31" s="1"/>
  <c r="BG21" i="31" s="1"/>
  <c r="AE14" i="31"/>
  <c r="AZ14" i="31" s="1"/>
  <c r="AE12" i="31"/>
  <c r="AZ12" i="31" s="1"/>
  <c r="AE15" i="31"/>
  <c r="AE16" i="31"/>
  <c r="AZ16" i="31" s="1"/>
  <c r="AE17" i="31"/>
  <c r="AZ17" i="31" s="1"/>
  <c r="V10" i="31"/>
  <c r="AQ10" i="31" s="1"/>
  <c r="W15" i="31"/>
  <c r="AR15" i="31" s="1"/>
  <c r="W16" i="31"/>
  <c r="AR16" i="31" s="1"/>
  <c r="W17" i="31"/>
  <c r="AR17" i="31" s="1"/>
  <c r="AF15" i="31"/>
  <c r="BA15" i="31" s="1"/>
  <c r="AF16" i="31"/>
  <c r="BA16" i="31" s="1"/>
  <c r="BH16" i="31" s="1"/>
  <c r="BX16" i="31" s="1"/>
  <c r="AF17" i="31"/>
  <c r="BA17" i="31" s="1"/>
  <c r="BH8" i="31"/>
  <c r="Y9" i="31"/>
  <c r="BO9" i="31"/>
  <c r="W10" i="31"/>
  <c r="AR10" i="31" s="1"/>
  <c r="AF11" i="31"/>
  <c r="BA11" i="31" s="1"/>
  <c r="AE13" i="31"/>
  <c r="AZ13" i="31" s="1"/>
  <c r="AF14" i="31"/>
  <c r="BA14" i="31" s="1"/>
  <c r="Y15" i="31"/>
  <c r="AT15" i="31" s="1"/>
  <c r="AA16" i="31"/>
  <c r="AV16" i="31" s="1"/>
  <c r="AF21" i="31"/>
  <c r="BA21" i="31" s="1"/>
  <c r="BF23" i="31"/>
  <c r="BL13" i="31"/>
  <c r="V20" i="31"/>
  <c r="AQ20" i="31" s="1"/>
  <c r="R32" i="31"/>
  <c r="X16" i="31"/>
  <c r="AS16" i="31" s="1"/>
  <c r="X17" i="31"/>
  <c r="AS17" i="31" s="1"/>
  <c r="X20" i="31"/>
  <c r="AS20" i="31" s="1"/>
  <c r="V11" i="31"/>
  <c r="AQ11" i="31" s="1"/>
  <c r="Y17" i="31"/>
  <c r="AT17" i="31" s="1"/>
  <c r="Y20" i="31"/>
  <c r="AT20" i="31" s="1"/>
  <c r="Y21" i="31"/>
  <c r="AT21" i="31" s="1"/>
  <c r="BH21" i="31" s="1"/>
  <c r="BM20" i="31"/>
  <c r="BM21" i="31"/>
  <c r="BM13" i="31"/>
  <c r="BM14" i="31"/>
  <c r="AA20" i="31"/>
  <c r="AV20" i="31" s="1"/>
  <c r="AA21" i="31"/>
  <c r="AV21" i="31" s="1"/>
  <c r="AA13" i="31"/>
  <c r="AV13" i="31" s="1"/>
  <c r="BC8" i="31"/>
  <c r="BN20" i="31"/>
  <c r="BN21" i="31"/>
  <c r="BN13" i="31"/>
  <c r="BN9" i="31"/>
  <c r="BN14" i="31"/>
  <c r="BN12" i="31"/>
  <c r="BN11" i="31"/>
  <c r="BN10" i="31"/>
  <c r="BN15" i="31"/>
  <c r="AC9" i="31"/>
  <c r="AL9" i="31"/>
  <c r="AW9" i="31"/>
  <c r="AA10" i="31"/>
  <c r="AV10" i="31" s="1"/>
  <c r="BM10" i="31"/>
  <c r="M11" i="31"/>
  <c r="X11" i="31"/>
  <c r="W12" i="31"/>
  <c r="AR12" i="31" s="1"/>
  <c r="BC19" i="31"/>
  <c r="BE19" i="31"/>
  <c r="W20" i="31"/>
  <c r="AR20" i="31" s="1"/>
  <c r="BG24" i="31"/>
  <c r="BC28" i="31"/>
  <c r="BE28" i="31"/>
  <c r="BF30" i="31"/>
  <c r="BV30" i="31" s="1"/>
  <c r="BL17" i="31"/>
  <c r="BL20" i="31"/>
  <c r="BL21" i="31"/>
  <c r="AB20" i="31"/>
  <c r="AW20" i="31" s="1"/>
  <c r="AB21" i="31"/>
  <c r="AW21" i="31" s="1"/>
  <c r="AB13" i="31"/>
  <c r="AW13" i="31" s="1"/>
  <c r="AB14" i="31"/>
  <c r="AW14" i="31" s="1"/>
  <c r="AB12" i="31"/>
  <c r="AW12" i="31" s="1"/>
  <c r="AB10" i="31"/>
  <c r="AW10" i="31" s="1"/>
  <c r="AB15" i="31"/>
  <c r="AW15" i="31" s="1"/>
  <c r="BD8" i="31"/>
  <c r="BO20" i="31"/>
  <c r="BO21" i="31"/>
  <c r="BO13" i="31"/>
  <c r="BO14" i="31"/>
  <c r="BO12" i="31"/>
  <c r="BO11" i="31"/>
  <c r="BO10" i="31"/>
  <c r="BO15" i="31"/>
  <c r="BO16" i="31"/>
  <c r="AD9" i="31"/>
  <c r="N11" i="31"/>
  <c r="AB11" i="31" s="1"/>
  <c r="AW11" i="31" s="1"/>
  <c r="Y11" i="31"/>
  <c r="AT11" i="31" s="1"/>
  <c r="BH11" i="31" s="1"/>
  <c r="X12" i="31"/>
  <c r="AS12" i="31" s="1"/>
  <c r="W14" i="31"/>
  <c r="AR14" i="31" s="1"/>
  <c r="BL15" i="31"/>
  <c r="AE20" i="31"/>
  <c r="AZ20" i="31" s="1"/>
  <c r="BH24" i="31"/>
  <c r="BD28" i="31"/>
  <c r="BG30" i="31"/>
  <c r="BF31" i="31"/>
  <c r="V21" i="31"/>
  <c r="AQ21" i="31" s="1"/>
  <c r="V14" i="31"/>
  <c r="V12" i="31"/>
  <c r="AQ12" i="31" s="1"/>
  <c r="V15" i="31"/>
  <c r="AQ15" i="31" s="1"/>
  <c r="V16" i="31"/>
  <c r="AQ16" i="31" s="1"/>
  <c r="V17" i="31"/>
  <c r="AQ17" i="31" s="1"/>
  <c r="BE17" i="31" s="1"/>
  <c r="BU17" i="31" s="1"/>
  <c r="AE11" i="31"/>
  <c r="AZ11" i="31" s="1"/>
  <c r="AJ9" i="31"/>
  <c r="T20" i="31"/>
  <c r="AO20" i="31" s="1"/>
  <c r="BC20" i="31" s="1"/>
  <c r="T21" i="31"/>
  <c r="T13" i="31"/>
  <c r="AO13" i="31" s="1"/>
  <c r="T14" i="31"/>
  <c r="AO14" i="31" s="1"/>
  <c r="BC14" i="31" s="1"/>
  <c r="T12" i="31"/>
  <c r="AO12" i="31" s="1"/>
  <c r="T10" i="31"/>
  <c r="AO10" i="31" s="1"/>
  <c r="T15" i="31"/>
  <c r="AO15" i="31" s="1"/>
  <c r="BC15" i="31" s="1"/>
  <c r="BS15" i="31" s="1"/>
  <c r="T16" i="31"/>
  <c r="AO16" i="31" s="1"/>
  <c r="AC20" i="31"/>
  <c r="AX20" i="31" s="1"/>
  <c r="AC21" i="31"/>
  <c r="AX21" i="31" s="1"/>
  <c r="AC13" i="31"/>
  <c r="AX13" i="31" s="1"/>
  <c r="BE13" i="31" s="1"/>
  <c r="AC14" i="31"/>
  <c r="AX14" i="31" s="1"/>
  <c r="AC12" i="31"/>
  <c r="AX12" i="31" s="1"/>
  <c r="AC11" i="31"/>
  <c r="AX11" i="31" s="1"/>
  <c r="BE11" i="31" s="1"/>
  <c r="AC10" i="31"/>
  <c r="AX10" i="31" s="1"/>
  <c r="BE10" i="31" s="1"/>
  <c r="AC15" i="31"/>
  <c r="AX15" i="31" s="1"/>
  <c r="AC16" i="31"/>
  <c r="AX16" i="31" s="1"/>
  <c r="BE8" i="31"/>
  <c r="BP20" i="31"/>
  <c r="BP21" i="31"/>
  <c r="BP13" i="31"/>
  <c r="BP14" i="31"/>
  <c r="BP12" i="31"/>
  <c r="BP11" i="31"/>
  <c r="BP15" i="31"/>
  <c r="BP16" i="31"/>
  <c r="BP17" i="31"/>
  <c r="V9" i="31"/>
  <c r="E11" i="32" s="1"/>
  <c r="AE9" i="31"/>
  <c r="Y12" i="31"/>
  <c r="AT12" i="31" s="1"/>
  <c r="W13" i="31"/>
  <c r="AR13" i="31" s="1"/>
  <c r="X14" i="31"/>
  <c r="AS14" i="31" s="1"/>
  <c r="BG14" i="31" s="1"/>
  <c r="BW14" i="31" s="1"/>
  <c r="BL14" i="31"/>
  <c r="BM15" i="31"/>
  <c r="BL16" i="31"/>
  <c r="AF20" i="31"/>
  <c r="BA20" i="31" s="1"/>
  <c r="BC26" i="31"/>
  <c r="BG31" i="31"/>
  <c r="AS9" i="31"/>
  <c r="X10" i="31"/>
  <c r="AS10" i="31" s="1"/>
  <c r="AE10" i="31"/>
  <c r="AZ10" i="31" s="1"/>
  <c r="U20" i="31"/>
  <c r="AP20" i="31" s="1"/>
  <c r="BD20" i="31" s="1"/>
  <c r="U21" i="31"/>
  <c r="AP21" i="31" s="1"/>
  <c r="BD21" i="31" s="1"/>
  <c r="U13" i="31"/>
  <c r="AP13" i="31" s="1"/>
  <c r="U14" i="31"/>
  <c r="AP14" i="31" s="1"/>
  <c r="U12" i="31"/>
  <c r="AP12" i="31" s="1"/>
  <c r="U15" i="31"/>
  <c r="AP15" i="31" s="1"/>
  <c r="U16" i="31"/>
  <c r="AP16" i="31" s="1"/>
  <c r="BD16" i="31" s="1"/>
  <c r="BT16" i="31" s="1"/>
  <c r="U17" i="31"/>
  <c r="AP17" i="31" s="1"/>
  <c r="BD17" i="31" s="1"/>
  <c r="BT17" i="31" s="1"/>
  <c r="AD20" i="31"/>
  <c r="AY20" i="31" s="1"/>
  <c r="BF20" i="31" s="1"/>
  <c r="BV20" i="31" s="1"/>
  <c r="AD21" i="31"/>
  <c r="AY21" i="31" s="1"/>
  <c r="AD13" i="31"/>
  <c r="AY13" i="31" s="1"/>
  <c r="AD14" i="31"/>
  <c r="AY14" i="31" s="1"/>
  <c r="AD12" i="31"/>
  <c r="AY12" i="31" s="1"/>
  <c r="AD15" i="31"/>
  <c r="AY15" i="31" s="1"/>
  <c r="BF15" i="31" s="1"/>
  <c r="BV15" i="31" s="1"/>
  <c r="AD16" i="31"/>
  <c r="AY16" i="31" s="1"/>
  <c r="AD17" i="31"/>
  <c r="AY17" i="31" s="1"/>
  <c r="BF8" i="31"/>
  <c r="BQ21" i="31"/>
  <c r="BQ14" i="31"/>
  <c r="BQ12" i="31"/>
  <c r="BQ11" i="31"/>
  <c r="BQ15" i="31"/>
  <c r="BQ16" i="31"/>
  <c r="BQ17" i="31"/>
  <c r="N32" i="31"/>
  <c r="W9" i="31"/>
  <c r="F11" i="32" s="1"/>
  <c r="AF9" i="31"/>
  <c r="BL9" i="31"/>
  <c r="U10" i="31"/>
  <c r="AP10" i="31" s="1"/>
  <c r="AF10" i="31"/>
  <c r="BA10" i="31" s="1"/>
  <c r="BH10" i="31" s="1"/>
  <c r="BX10" i="31" s="1"/>
  <c r="P11" i="31"/>
  <c r="AD11" i="31" s="1"/>
  <c r="AY11" i="31" s="1"/>
  <c r="BL11" i="31"/>
  <c r="AA12" i="31"/>
  <c r="AV12" i="31" s="1"/>
  <c r="BL12" i="31"/>
  <c r="X13" i="31"/>
  <c r="AS13" i="31" s="1"/>
  <c r="Y14" i="31"/>
  <c r="AT14" i="31" s="1"/>
  <c r="BM16" i="31"/>
  <c r="BQ20" i="31"/>
  <c r="W21" i="31"/>
  <c r="AR21" i="31" s="1"/>
  <c r="BD26" i="31"/>
  <c r="BF28" i="31"/>
  <c r="BH31" i="31"/>
  <c r="BH30" i="31" l="1"/>
  <c r="BX30" i="31" s="1"/>
  <c r="BX13" i="31"/>
  <c r="BW30" i="31"/>
  <c r="H32" i="32"/>
  <c r="AB32" i="32" s="1"/>
  <c r="BH18" i="31"/>
  <c r="BX18" i="31" s="1"/>
  <c r="BD14" i="31"/>
  <c r="BT14" i="31" s="1"/>
  <c r="BU11" i="31"/>
  <c r="AA24" i="32"/>
  <c r="AA21" i="32"/>
  <c r="G20" i="32"/>
  <c r="AA20" i="32" s="1"/>
  <c r="AA33" i="32"/>
  <c r="AA26" i="32"/>
  <c r="C20" i="32"/>
  <c r="P20" i="32" s="1"/>
  <c r="AA28" i="32"/>
  <c r="AA25" i="32"/>
  <c r="BG17" i="31"/>
  <c r="BW17" i="31" s="1"/>
  <c r="BC16" i="31"/>
  <c r="BS16" i="31" s="1"/>
  <c r="BC13" i="31"/>
  <c r="BS13" i="31" s="1"/>
  <c r="BD13" i="31"/>
  <c r="BF10" i="31"/>
  <c r="BD10" i="31"/>
  <c r="BT10" i="31" s="1"/>
  <c r="BC10" i="31"/>
  <c r="BS10" i="31" s="1"/>
  <c r="Z21" i="32"/>
  <c r="C18" i="32"/>
  <c r="P18" i="32" s="1"/>
  <c r="BF13" i="31"/>
  <c r="BV13" i="31" s="1"/>
  <c r="G11" i="32"/>
  <c r="AA11" i="32" s="1"/>
  <c r="H11" i="32"/>
  <c r="D19" i="32"/>
  <c r="Q19" i="32" s="1"/>
  <c r="E13" i="32"/>
  <c r="R13" i="32" s="1"/>
  <c r="D16" i="32"/>
  <c r="Q16" i="32" s="1"/>
  <c r="E14" i="32"/>
  <c r="R14" i="32" s="1"/>
  <c r="G15" i="32"/>
  <c r="T15" i="32" s="1"/>
  <c r="BF21" i="31"/>
  <c r="BV21" i="31" s="1"/>
  <c r="C16" i="32"/>
  <c r="P16" i="32" s="1"/>
  <c r="G27" i="32"/>
  <c r="H20" i="32"/>
  <c r="X32" i="32"/>
  <c r="U32" i="32"/>
  <c r="W32" i="32"/>
  <c r="W29" i="32"/>
  <c r="W18" i="32"/>
  <c r="Z27" i="32"/>
  <c r="Y31" i="32"/>
  <c r="BH12" i="31"/>
  <c r="BX12" i="31" s="1"/>
  <c r="BD25" i="31"/>
  <c r="BT25" i="31" s="1"/>
  <c r="BE20" i="31"/>
  <c r="BU20" i="31" s="1"/>
  <c r="BE21" i="31"/>
  <c r="BU21" i="31" s="1"/>
  <c r="BU10" i="31"/>
  <c r="BD12" i="31"/>
  <c r="BT12" i="31" s="1"/>
  <c r="AM32" i="31"/>
  <c r="BS18" i="31"/>
  <c r="BT21" i="31"/>
  <c r="BV25" i="31"/>
  <c r="BH15" i="31"/>
  <c r="BX15" i="31" s="1"/>
  <c r="BG12" i="31"/>
  <c r="BW12" i="31" s="1"/>
  <c r="BG16" i="31"/>
  <c r="BW16" i="31" s="1"/>
  <c r="BU18" i="31"/>
  <c r="BX21" i="31"/>
  <c r="BT13" i="31"/>
  <c r="BW21" i="31"/>
  <c r="BQ32" i="31"/>
  <c r="BH17" i="31"/>
  <c r="BX17" i="31" s="1"/>
  <c r="BE30" i="31"/>
  <c r="BT20" i="31"/>
  <c r="BU13" i="31"/>
  <c r="BE12" i="31"/>
  <c r="BU12" i="31" s="1"/>
  <c r="BD15" i="31"/>
  <c r="BT15" i="31" s="1"/>
  <c r="BD9" i="31"/>
  <c r="BT9" i="31" s="1"/>
  <c r="BG20" i="31"/>
  <c r="BW20" i="31" s="1"/>
  <c r="BW25" i="31"/>
  <c r="BT18" i="31"/>
  <c r="S11" i="32"/>
  <c r="Z11" i="32"/>
  <c r="AB11" i="32"/>
  <c r="U11" i="32"/>
  <c r="P11" i="32"/>
  <c r="R11" i="32"/>
  <c r="BX11" i="31"/>
  <c r="BM32" i="31"/>
  <c r="D23" i="32"/>
  <c r="Q23" i="32" s="1"/>
  <c r="C22" i="32"/>
  <c r="P22" i="32" s="1"/>
  <c r="H12" i="32"/>
  <c r="G19" i="32"/>
  <c r="G14" i="32"/>
  <c r="BU30" i="31"/>
  <c r="F17" i="32"/>
  <c r="G32" i="32"/>
  <c r="BC12" i="31"/>
  <c r="BS12" i="31" s="1"/>
  <c r="BE16" i="31"/>
  <c r="BU16" i="31" s="1"/>
  <c r="AI11" i="31"/>
  <c r="AI32" i="31" s="1"/>
  <c r="E23" i="32"/>
  <c r="F15" i="32"/>
  <c r="E22" i="32"/>
  <c r="R22" i="32" s="1"/>
  <c r="BS30" i="31"/>
  <c r="E17" i="32"/>
  <c r="R17" i="32" s="1"/>
  <c r="BF18" i="31"/>
  <c r="BV18" i="31" s="1"/>
  <c r="H18" i="32"/>
  <c r="E12" i="32"/>
  <c r="R12" i="32" s="1"/>
  <c r="D18" i="32"/>
  <c r="Q18" i="32" s="1"/>
  <c r="H16" i="32"/>
  <c r="BE15" i="31"/>
  <c r="BU15" i="31" s="1"/>
  <c r="BF12" i="31"/>
  <c r="BV12" i="31" s="1"/>
  <c r="F12" i="32"/>
  <c r="D22" i="32"/>
  <c r="Q22" i="32" s="1"/>
  <c r="G23" i="32"/>
  <c r="F14" i="32"/>
  <c r="BG18" i="31"/>
  <c r="BW18" i="31" s="1"/>
  <c r="G18" i="32"/>
  <c r="D20" i="32"/>
  <c r="Q20" i="32" s="1"/>
  <c r="C15" i="32"/>
  <c r="P15" i="32" s="1"/>
  <c r="D17" i="32"/>
  <c r="Q17" i="32" s="1"/>
  <c r="BE25" i="31"/>
  <c r="BU25" i="31" s="1"/>
  <c r="AS11" i="31"/>
  <c r="BG11" i="31" s="1"/>
  <c r="BW11" i="31" s="1"/>
  <c r="G13" i="32"/>
  <c r="H13" i="32"/>
  <c r="F23" i="32"/>
  <c r="H19" i="32"/>
  <c r="G22" i="32"/>
  <c r="F32" i="32"/>
  <c r="F20" i="32"/>
  <c r="D14" i="32"/>
  <c r="BF16" i="31"/>
  <c r="BV16" i="31" s="1"/>
  <c r="AO21" i="31"/>
  <c r="BC21" i="31" s="1"/>
  <c r="BS21" i="31" s="1"/>
  <c r="C23" i="32"/>
  <c r="P23" i="32" s="1"/>
  <c r="AQ14" i="31"/>
  <c r="BE14" i="31" s="1"/>
  <c r="BU14" i="31" s="1"/>
  <c r="E16" i="32"/>
  <c r="T11" i="31"/>
  <c r="AO11" i="31" s="1"/>
  <c r="AZ15" i="31"/>
  <c r="BG15" i="31" s="1"/>
  <c r="BW15" i="31" s="1"/>
  <c r="G17" i="32"/>
  <c r="D15" i="32"/>
  <c r="Q15" i="32" s="1"/>
  <c r="G12" i="32"/>
  <c r="F22" i="32"/>
  <c r="E32" i="32"/>
  <c r="E27" i="32"/>
  <c r="R27" i="32" s="1"/>
  <c r="D27" i="32"/>
  <c r="Q27" i="32" s="1"/>
  <c r="C14" i="32"/>
  <c r="P14" i="32" s="1"/>
  <c r="BV10" i="31"/>
  <c r="F16" i="32"/>
  <c r="E15" i="32"/>
  <c r="R15" i="32" s="1"/>
  <c r="H23" i="32"/>
  <c r="BC25" i="31"/>
  <c r="BS25" i="31" s="1"/>
  <c r="D12" i="32"/>
  <c r="X12" i="32" s="1"/>
  <c r="BT30" i="31"/>
  <c r="H22" i="32"/>
  <c r="F19" i="32"/>
  <c r="C17" i="32"/>
  <c r="P17" i="32" s="1"/>
  <c r="BS20" i="31"/>
  <c r="BP32" i="31"/>
  <c r="BF14" i="31"/>
  <c r="BV14" i="31" s="1"/>
  <c r="BF17" i="31"/>
  <c r="BV17" i="31" s="1"/>
  <c r="H17" i="32"/>
  <c r="G16" i="32"/>
  <c r="C27" i="32"/>
  <c r="P27" i="32" s="1"/>
  <c r="C12" i="32"/>
  <c r="P12" i="32" s="1"/>
  <c r="H14" i="32"/>
  <c r="F18" i="32"/>
  <c r="E18" i="32"/>
  <c r="R18" i="32" s="1"/>
  <c r="E19" i="32"/>
  <c r="Y24" i="32"/>
  <c r="Y22" i="32"/>
  <c r="Y11" i="32"/>
  <c r="Y33" i="32"/>
  <c r="X30" i="32"/>
  <c r="W24" i="32"/>
  <c r="W33" i="32"/>
  <c r="W21" i="32"/>
  <c r="W16" i="32"/>
  <c r="X16" i="32"/>
  <c r="W31" i="32"/>
  <c r="W19" i="32"/>
  <c r="W11" i="32"/>
  <c r="W30" i="32"/>
  <c r="W22" i="32"/>
  <c r="W20" i="32"/>
  <c r="W28" i="32"/>
  <c r="X21" i="32"/>
  <c r="X11" i="32"/>
  <c r="X19" i="32"/>
  <c r="X26" i="32"/>
  <c r="X33" i="32"/>
  <c r="X25" i="32"/>
  <c r="X23" i="32"/>
  <c r="X31" i="32"/>
  <c r="X20" i="32"/>
  <c r="X29" i="32"/>
  <c r="X24" i="32"/>
  <c r="Y29" i="32"/>
  <c r="Y21" i="32"/>
  <c r="Y13" i="32"/>
  <c r="Y25" i="32"/>
  <c r="Y28" i="32"/>
  <c r="Y20" i="32"/>
  <c r="Y26" i="32"/>
  <c r="W25" i="32"/>
  <c r="X28" i="32"/>
  <c r="Y14" i="32"/>
  <c r="Y17" i="32"/>
  <c r="W26" i="32"/>
  <c r="AK11" i="31"/>
  <c r="W11" i="31"/>
  <c r="AR11" i="31" s="1"/>
  <c r="BS9" i="31"/>
  <c r="BG10" i="31"/>
  <c r="BW10" i="31" s="1"/>
  <c r="Y32" i="31"/>
  <c r="AT9" i="31"/>
  <c r="BS17" i="31"/>
  <c r="P32" i="31"/>
  <c r="BG13" i="31"/>
  <c r="BW13" i="31" s="1"/>
  <c r="BL32" i="31"/>
  <c r="V32" i="31"/>
  <c r="AQ9" i="31"/>
  <c r="BH20" i="31"/>
  <c r="BX20" i="31" s="1"/>
  <c r="AE32" i="31"/>
  <c r="AZ9" i="31"/>
  <c r="AZ32" i="31" s="1"/>
  <c r="AA11" i="31"/>
  <c r="AH11" i="31"/>
  <c r="AF32" i="31"/>
  <c r="BA9" i="31"/>
  <c r="BA32" i="31" s="1"/>
  <c r="M32" i="31"/>
  <c r="AD32" i="31"/>
  <c r="AY9" i="31"/>
  <c r="AY32" i="31" s="1"/>
  <c r="X32" i="31"/>
  <c r="U11" i="31"/>
  <c r="AP11" i="31" s="1"/>
  <c r="BD11" i="31" s="1"/>
  <c r="BS14" i="31"/>
  <c r="BH14" i="31"/>
  <c r="BX14" i="31" s="1"/>
  <c r="AR9" i="31"/>
  <c r="AJ32" i="31"/>
  <c r="AW32" i="31"/>
  <c r="BN32" i="31"/>
  <c r="AL32" i="31"/>
  <c r="BO32" i="31"/>
  <c r="AC32" i="31"/>
  <c r="AX9" i="31"/>
  <c r="AX32" i="31" s="1"/>
  <c r="AB32" i="31"/>
  <c r="T11" i="32" l="1"/>
  <c r="X17" i="32"/>
  <c r="T20" i="32"/>
  <c r="Y15" i="32"/>
  <c r="T32" i="31"/>
  <c r="C13" i="32"/>
  <c r="P13" i="32" s="1"/>
  <c r="P35" i="32" s="1"/>
  <c r="P36" i="32" s="1"/>
  <c r="C38" i="32" s="1"/>
  <c r="W15" i="32"/>
  <c r="X15" i="32"/>
  <c r="AA15" i="32"/>
  <c r="U20" i="32"/>
  <c r="AB20" i="32"/>
  <c r="AA27" i="32"/>
  <c r="T27" i="32"/>
  <c r="Y18" i="32"/>
  <c r="W23" i="32"/>
  <c r="Y27" i="32"/>
  <c r="W12" i="32"/>
  <c r="G35" i="32"/>
  <c r="G36" i="32" s="1"/>
  <c r="G37" i="32" s="1"/>
  <c r="G39" i="32" s="1"/>
  <c r="X22" i="32"/>
  <c r="H35" i="32"/>
  <c r="H36" i="32" s="1"/>
  <c r="H37" i="32" s="1"/>
  <c r="H39" i="32" s="1"/>
  <c r="AO32" i="31"/>
  <c r="AQ32" i="31"/>
  <c r="W13" i="32"/>
  <c r="T16" i="32"/>
  <c r="AA16" i="32"/>
  <c r="S15" i="32"/>
  <c r="Z15" i="32"/>
  <c r="U22" i="32"/>
  <c r="AB22" i="32"/>
  <c r="T13" i="32"/>
  <c r="AA13" i="32"/>
  <c r="Y23" i="32"/>
  <c r="R23" i="32"/>
  <c r="S19" i="32"/>
  <c r="Z19" i="32"/>
  <c r="Z17" i="32"/>
  <c r="S17" i="32"/>
  <c r="R19" i="32"/>
  <c r="Y19" i="32"/>
  <c r="W32" i="31"/>
  <c r="Y12" i="32"/>
  <c r="Q12" i="32"/>
  <c r="S32" i="32"/>
  <c r="Z32" i="32"/>
  <c r="U18" i="32"/>
  <c r="AB18" i="32"/>
  <c r="D13" i="32"/>
  <c r="D35" i="32" s="1"/>
  <c r="D36" i="32" s="1"/>
  <c r="D37" i="32" s="1"/>
  <c r="D39" i="32" s="1"/>
  <c r="AA14" i="32"/>
  <c r="T14" i="32"/>
  <c r="E35" i="32"/>
  <c r="E36" i="32" s="1"/>
  <c r="E37" i="32" s="1"/>
  <c r="E39" i="32" s="1"/>
  <c r="X14" i="32"/>
  <c r="Q14" i="32"/>
  <c r="T23" i="32"/>
  <c r="AA23" i="32"/>
  <c r="W17" i="32"/>
  <c r="W27" i="32"/>
  <c r="S18" i="32"/>
  <c r="Z18" i="32"/>
  <c r="R32" i="32"/>
  <c r="Y32" i="32"/>
  <c r="R16" i="32"/>
  <c r="Y16" i="32"/>
  <c r="T22" i="32"/>
  <c r="AA22" i="32"/>
  <c r="S12" i="32"/>
  <c r="Z12" i="32"/>
  <c r="T19" i="32"/>
  <c r="AA19" i="32"/>
  <c r="U16" i="32"/>
  <c r="AB16" i="32"/>
  <c r="Z14" i="32"/>
  <c r="S14" i="32"/>
  <c r="X27" i="32"/>
  <c r="AB14" i="32"/>
  <c r="U14" i="32"/>
  <c r="U23" i="32"/>
  <c r="AB23" i="32"/>
  <c r="S22" i="32"/>
  <c r="Z22" i="32"/>
  <c r="AB19" i="32"/>
  <c r="U19" i="32"/>
  <c r="U12" i="32"/>
  <c r="AB12" i="32"/>
  <c r="AA17" i="32"/>
  <c r="T17" i="32"/>
  <c r="AA32" i="32"/>
  <c r="T32" i="32"/>
  <c r="AB17" i="32"/>
  <c r="U17" i="32"/>
  <c r="S20" i="32"/>
  <c r="Z20" i="32"/>
  <c r="AS32" i="31"/>
  <c r="G36" i="31" s="1"/>
  <c r="X18" i="32"/>
  <c r="F13" i="32"/>
  <c r="AA12" i="32"/>
  <c r="T12" i="32"/>
  <c r="S23" i="32"/>
  <c r="Z23" i="32"/>
  <c r="C35" i="32"/>
  <c r="C36" i="32" s="1"/>
  <c r="C37" i="32" s="1"/>
  <c r="C39" i="32" s="1"/>
  <c r="W14" i="32"/>
  <c r="S16" i="32"/>
  <c r="Z16" i="32"/>
  <c r="AB13" i="32"/>
  <c r="U13" i="32"/>
  <c r="T18" i="32"/>
  <c r="AA18" i="32"/>
  <c r="BT11" i="31"/>
  <c r="BD32" i="31"/>
  <c r="BU32" i="31"/>
  <c r="E36" i="31"/>
  <c r="AR32" i="31"/>
  <c r="BF9" i="31"/>
  <c r="AH32" i="31"/>
  <c r="BE9" i="31"/>
  <c r="AP32" i="31"/>
  <c r="BG9" i="31"/>
  <c r="AV11" i="31"/>
  <c r="AV32" i="31" s="1"/>
  <c r="AA32" i="31"/>
  <c r="U32" i="31"/>
  <c r="AT32" i="31"/>
  <c r="BH9" i="31"/>
  <c r="BF11" i="31"/>
  <c r="BV11" i="31" s="1"/>
  <c r="AK32" i="31"/>
  <c r="W35" i="32" l="1"/>
  <c r="BW32" i="31"/>
  <c r="Y35" i="32"/>
  <c r="AB35" i="32"/>
  <c r="AA35" i="32"/>
  <c r="T35" i="32"/>
  <c r="T36" i="32" s="1"/>
  <c r="G38" i="32" s="1"/>
  <c r="U35" i="32"/>
  <c r="U36" i="32" s="1"/>
  <c r="H38" i="32" s="1"/>
  <c r="S13" i="32"/>
  <c r="S35" i="32" s="1"/>
  <c r="S36" i="32" s="1"/>
  <c r="F38" i="32" s="1"/>
  <c r="Z13" i="32"/>
  <c r="Z35" i="32" s="1"/>
  <c r="Q13" i="32"/>
  <c r="Q35" i="32" s="1"/>
  <c r="Q36" i="32" s="1"/>
  <c r="D38" i="32" s="1"/>
  <c r="X13" i="32"/>
  <c r="X35" i="32" s="1"/>
  <c r="R35" i="32"/>
  <c r="R36" i="32" s="1"/>
  <c r="E38" i="32" s="1"/>
  <c r="F35" i="32"/>
  <c r="F36" i="32" s="1"/>
  <c r="F37" i="32" s="1"/>
  <c r="F39" i="32" s="1"/>
  <c r="D36" i="31"/>
  <c r="BT32" i="31"/>
  <c r="H36" i="31"/>
  <c r="BX32" i="31"/>
  <c r="BE32" i="31"/>
  <c r="BU9" i="31"/>
  <c r="C36" i="31"/>
  <c r="BS32" i="31"/>
  <c r="BC11" i="31"/>
  <c r="BF32" i="31"/>
  <c r="BV9" i="31"/>
  <c r="BH32" i="31"/>
  <c r="BX9" i="31"/>
  <c r="BV32" i="31"/>
  <c r="F36" i="31"/>
  <c r="G38" i="31"/>
  <c r="G37" i="31"/>
  <c r="E37" i="31"/>
  <c r="E38" i="31"/>
  <c r="BG32" i="31"/>
  <c r="BW9" i="31"/>
  <c r="F37" i="31" l="1"/>
  <c r="F38" i="31"/>
  <c r="C37" i="31"/>
  <c r="C38" i="31"/>
  <c r="H38" i="31"/>
  <c r="H37" i="31"/>
  <c r="BS11" i="31"/>
  <c r="BC32" i="31"/>
  <c r="D37" i="31"/>
  <c r="D38" i="31"/>
  <c r="M13" i="28" l="1"/>
  <c r="F12" i="28"/>
  <c r="D11" i="28" l="1"/>
  <c r="H35" i="28"/>
  <c r="G35" i="28"/>
  <c r="F35" i="28"/>
  <c r="E35" i="28"/>
  <c r="D35" i="28"/>
  <c r="C35" i="28"/>
  <c r="H34" i="28"/>
  <c r="G34" i="28"/>
  <c r="F34" i="28"/>
  <c r="E34" i="28"/>
  <c r="D34" i="28"/>
  <c r="C34" i="28"/>
  <c r="M9" i="28" l="1"/>
  <c r="AO18" i="28" l="1"/>
  <c r="AP18" i="28"/>
  <c r="AQ18" i="28"/>
  <c r="AR18" i="28"/>
  <c r="AS18" i="28"/>
  <c r="AT18" i="28"/>
  <c r="AO22" i="28"/>
  <c r="AP22" i="28"/>
  <c r="AQ22" i="28"/>
  <c r="AR22" i="28"/>
  <c r="AS22" i="28"/>
  <c r="AT22" i="28"/>
  <c r="AO23" i="28"/>
  <c r="AP23" i="28"/>
  <c r="AQ23" i="28"/>
  <c r="AR23" i="28"/>
  <c r="AS23" i="28"/>
  <c r="AT23" i="28"/>
  <c r="AO24" i="28"/>
  <c r="AP24" i="28"/>
  <c r="AQ24" i="28"/>
  <c r="AR24" i="28"/>
  <c r="AS24" i="28"/>
  <c r="AT24" i="28"/>
  <c r="AO25" i="28"/>
  <c r="AP25" i="28"/>
  <c r="AQ25" i="28"/>
  <c r="AR25" i="28"/>
  <c r="AS25" i="28"/>
  <c r="AT25" i="28"/>
  <c r="AO26" i="28"/>
  <c r="AP26" i="28"/>
  <c r="AQ26" i="28"/>
  <c r="AR26" i="28"/>
  <c r="AS26" i="28"/>
  <c r="AT26" i="28"/>
  <c r="AO27" i="28"/>
  <c r="AP27" i="28"/>
  <c r="AQ27" i="28"/>
  <c r="AR27" i="28"/>
  <c r="AS27" i="28"/>
  <c r="AT27" i="28"/>
  <c r="AO28" i="28"/>
  <c r="AP28" i="28"/>
  <c r="AQ28" i="28"/>
  <c r="AR28" i="28"/>
  <c r="AS28" i="28"/>
  <c r="AT28" i="28"/>
  <c r="AO29" i="28"/>
  <c r="AP29" i="28"/>
  <c r="AQ29" i="28"/>
  <c r="AR29" i="28"/>
  <c r="AS29" i="28"/>
  <c r="AT29" i="28"/>
  <c r="AO30" i="28"/>
  <c r="AP30" i="28"/>
  <c r="AQ30" i="28"/>
  <c r="AR30" i="28"/>
  <c r="AS30" i="28"/>
  <c r="AT30" i="28"/>
  <c r="AO31" i="28"/>
  <c r="AP31" i="28"/>
  <c r="AQ31" i="28"/>
  <c r="AR31" i="28"/>
  <c r="AS31" i="28"/>
  <c r="AT31" i="28"/>
  <c r="E9" i="26"/>
  <c r="B38" i="30" l="1"/>
  <c r="H3" i="30"/>
  <c r="M12" i="30" l="1"/>
  <c r="M13" i="30"/>
  <c r="M14" i="30"/>
  <c r="M15" i="30"/>
  <c r="M16" i="30"/>
  <c r="M17" i="30"/>
  <c r="M18" i="30"/>
  <c r="M19" i="30"/>
  <c r="M20" i="30"/>
  <c r="M21" i="30"/>
  <c r="M22" i="30"/>
  <c r="M23" i="30"/>
  <c r="M24" i="30"/>
  <c r="M25" i="30"/>
  <c r="M26" i="30"/>
  <c r="M27" i="30"/>
  <c r="M28" i="30"/>
  <c r="M29" i="30"/>
  <c r="M30" i="30"/>
  <c r="M31" i="30"/>
  <c r="M32" i="30"/>
  <c r="M33" i="30"/>
  <c r="M11" i="30"/>
  <c r="J12" i="30"/>
  <c r="J13" i="30"/>
  <c r="J14" i="30"/>
  <c r="J15" i="30"/>
  <c r="J16" i="30"/>
  <c r="J17" i="30"/>
  <c r="J18" i="30"/>
  <c r="J19" i="30"/>
  <c r="J20" i="30"/>
  <c r="J21" i="30"/>
  <c r="J22" i="30"/>
  <c r="J23" i="30"/>
  <c r="J24" i="30"/>
  <c r="J25" i="30"/>
  <c r="J26" i="30"/>
  <c r="J27" i="30"/>
  <c r="J28" i="30"/>
  <c r="J29" i="30"/>
  <c r="J30" i="30"/>
  <c r="J31" i="30"/>
  <c r="J32" i="30"/>
  <c r="J33" i="30"/>
  <c r="J11" i="30"/>
  <c r="W7" i="30"/>
  <c r="W9" i="30"/>
  <c r="P7" i="30"/>
  <c r="P9" i="30"/>
  <c r="D8" i="30"/>
  <c r="E8" i="30"/>
  <c r="F8" i="30"/>
  <c r="G8" i="30"/>
  <c r="H8" i="30"/>
  <c r="C8" i="30"/>
  <c r="W8" i="30" s="1"/>
  <c r="B31" i="30"/>
  <c r="B32" i="30"/>
  <c r="B33" i="30"/>
  <c r="B12" i="30"/>
  <c r="B13" i="30"/>
  <c r="B14" i="30"/>
  <c r="B15" i="30"/>
  <c r="B16" i="30"/>
  <c r="B17" i="30"/>
  <c r="B18" i="30"/>
  <c r="B19" i="30"/>
  <c r="B20" i="30"/>
  <c r="B21" i="30"/>
  <c r="B22" i="30"/>
  <c r="B23" i="30"/>
  <c r="B24" i="30"/>
  <c r="B25" i="30"/>
  <c r="B26" i="30"/>
  <c r="B27" i="30"/>
  <c r="B28" i="30"/>
  <c r="B29" i="30"/>
  <c r="B30" i="30"/>
  <c r="M18" i="28"/>
  <c r="N18" i="28"/>
  <c r="O18" i="28"/>
  <c r="P18" i="28"/>
  <c r="Q18" i="28"/>
  <c r="R18" i="28"/>
  <c r="T18" i="28"/>
  <c r="U18" i="28"/>
  <c r="V18" i="28"/>
  <c r="W18" i="28"/>
  <c r="X18" i="28"/>
  <c r="Y18" i="28"/>
  <c r="AA18" i="28"/>
  <c r="AB18" i="28"/>
  <c r="AC18" i="28"/>
  <c r="AD18" i="28"/>
  <c r="AE18" i="28"/>
  <c r="AF18" i="28"/>
  <c r="AH18" i="28"/>
  <c r="AI18" i="28"/>
  <c r="AJ18" i="28"/>
  <c r="AK18" i="28"/>
  <c r="AL18" i="28"/>
  <c r="AM18" i="28"/>
  <c r="AV18" i="28"/>
  <c r="AW18" i="28"/>
  <c r="AX18" i="28"/>
  <c r="AY18" i="28"/>
  <c r="AZ18" i="28"/>
  <c r="BA18" i="28"/>
  <c r="BJ18" i="28"/>
  <c r="BL18" i="28"/>
  <c r="BM18" i="28"/>
  <c r="BN18" i="28"/>
  <c r="BO18" i="28"/>
  <c r="BP18" i="28"/>
  <c r="BQ18" i="28"/>
  <c r="M19" i="28"/>
  <c r="N19" i="28"/>
  <c r="U19" i="28" s="1"/>
  <c r="AP19" i="28" s="1"/>
  <c r="O19" i="28"/>
  <c r="P19" i="28"/>
  <c r="AD19" i="28" s="1"/>
  <c r="AY19" i="28" s="1"/>
  <c r="Q19" i="28"/>
  <c r="AE19" i="28" s="1"/>
  <c r="AZ19" i="28" s="1"/>
  <c r="R19" i="28"/>
  <c r="AM19" i="28" s="1"/>
  <c r="T19" i="28"/>
  <c r="AO19" i="28" s="1"/>
  <c r="V19" i="28"/>
  <c r="AQ19" i="28" s="1"/>
  <c r="W19" i="28"/>
  <c r="AR19" i="28" s="1"/>
  <c r="AA19" i="28"/>
  <c r="AV19" i="28" s="1"/>
  <c r="AB19" i="28"/>
  <c r="AW19" i="28" s="1"/>
  <c r="AC19" i="28"/>
  <c r="AX19" i="28" s="1"/>
  <c r="AH19" i="28"/>
  <c r="AI19" i="28"/>
  <c r="AJ19" i="28"/>
  <c r="AK19" i="28"/>
  <c r="AL19" i="28"/>
  <c r="BJ19" i="28"/>
  <c r="BL19" i="28" s="1"/>
  <c r="M20" i="28"/>
  <c r="N20" i="28"/>
  <c r="AI20" i="28" s="1"/>
  <c r="O20" i="28"/>
  <c r="P20" i="28"/>
  <c r="AK20" i="28" s="1"/>
  <c r="Q20" i="28"/>
  <c r="AL20" i="28" s="1"/>
  <c r="R20" i="28"/>
  <c r="BJ20" i="28"/>
  <c r="M21" i="28"/>
  <c r="N21" i="28"/>
  <c r="AI21" i="28" s="1"/>
  <c r="O21" i="28"/>
  <c r="AJ21" i="28" s="1"/>
  <c r="P21" i="28"/>
  <c r="AK21" i="28" s="1"/>
  <c r="Q21" i="28"/>
  <c r="AL21" i="28" s="1"/>
  <c r="R21" i="28"/>
  <c r="AM21" i="28" s="1"/>
  <c r="BJ21" i="28"/>
  <c r="M22" i="28"/>
  <c r="N22" i="28"/>
  <c r="O22" i="28"/>
  <c r="P22" i="28"/>
  <c r="Q22" i="28"/>
  <c r="R22" i="28"/>
  <c r="T22" i="28"/>
  <c r="U22" i="28"/>
  <c r="V22" i="28"/>
  <c r="W22" i="28"/>
  <c r="X22" i="28"/>
  <c r="Y22" i="28"/>
  <c r="AA22" i="28"/>
  <c r="AB22" i="28"/>
  <c r="AC22" i="28"/>
  <c r="AD22" i="28"/>
  <c r="AE22" i="28"/>
  <c r="AF22" i="28"/>
  <c r="AH22" i="28"/>
  <c r="AI22" i="28"/>
  <c r="AJ22" i="28"/>
  <c r="AK22" i="28"/>
  <c r="AL22" i="28"/>
  <c r="AM22" i="28"/>
  <c r="AV22" i="28"/>
  <c r="AW22" i="28"/>
  <c r="AX22" i="28"/>
  <c r="AY22" i="28"/>
  <c r="AZ22" i="28"/>
  <c r="BA22" i="28"/>
  <c r="BJ22" i="28"/>
  <c r="BL22" i="28"/>
  <c r="BM22" i="28"/>
  <c r="BN22" i="28"/>
  <c r="BO22" i="28"/>
  <c r="BP22" i="28"/>
  <c r="BQ22" i="28"/>
  <c r="M23" i="28"/>
  <c r="N23" i="28"/>
  <c r="O23" i="28"/>
  <c r="P23" i="28"/>
  <c r="Q23" i="28"/>
  <c r="R23" i="28"/>
  <c r="T23" i="28"/>
  <c r="U23" i="28"/>
  <c r="V23" i="28"/>
  <c r="W23" i="28"/>
  <c r="X23" i="28"/>
  <c r="Y23" i="28"/>
  <c r="AA23" i="28"/>
  <c r="AB23" i="28"/>
  <c r="AC23" i="28"/>
  <c r="AD23" i="28"/>
  <c r="AE23" i="28"/>
  <c r="AF23" i="28"/>
  <c r="AH23" i="28"/>
  <c r="AI23" i="28"/>
  <c r="AJ23" i="28"/>
  <c r="AK23" i="28"/>
  <c r="AL23" i="28"/>
  <c r="AM23" i="28"/>
  <c r="AV23" i="28"/>
  <c r="AW23" i="28"/>
  <c r="AX23" i="28"/>
  <c r="AY23" i="28"/>
  <c r="AZ23" i="28"/>
  <c r="BA23" i="28"/>
  <c r="BJ23" i="28"/>
  <c r="BL23" i="28"/>
  <c r="BM23" i="28"/>
  <c r="BN23" i="28"/>
  <c r="BO23" i="28"/>
  <c r="BP23" i="28"/>
  <c r="BQ23" i="28"/>
  <c r="M24" i="28"/>
  <c r="N24" i="28"/>
  <c r="O24" i="28"/>
  <c r="P24" i="28"/>
  <c r="Q24" i="28"/>
  <c r="R24" i="28"/>
  <c r="T24" i="28"/>
  <c r="U24" i="28"/>
  <c r="V24" i="28"/>
  <c r="W24" i="28"/>
  <c r="X24" i="28"/>
  <c r="Y24" i="28"/>
  <c r="AA24" i="28"/>
  <c r="AB24" i="28"/>
  <c r="AC24" i="28"/>
  <c r="AD24" i="28"/>
  <c r="AE24" i="28"/>
  <c r="AF24" i="28"/>
  <c r="AH24" i="28"/>
  <c r="AI24" i="28"/>
  <c r="AJ24" i="28"/>
  <c r="AK24" i="28"/>
  <c r="AL24" i="28"/>
  <c r="AM24" i="28"/>
  <c r="AV24" i="28"/>
  <c r="AW24" i="28"/>
  <c r="AX24" i="28"/>
  <c r="AY24" i="28"/>
  <c r="AZ24" i="28"/>
  <c r="BA24" i="28"/>
  <c r="BJ24" i="28"/>
  <c r="BL24" i="28"/>
  <c r="BM24" i="28"/>
  <c r="BN24" i="28"/>
  <c r="BO24" i="28"/>
  <c r="BP24" i="28"/>
  <c r="BQ24" i="28"/>
  <c r="M25" i="28"/>
  <c r="N25" i="28"/>
  <c r="O25" i="28"/>
  <c r="P25" i="28"/>
  <c r="Q25" i="28"/>
  <c r="R25" i="28"/>
  <c r="T25" i="28"/>
  <c r="U25" i="28"/>
  <c r="V25" i="28"/>
  <c r="W25" i="28"/>
  <c r="X25" i="28"/>
  <c r="Y25" i="28"/>
  <c r="AA25" i="28"/>
  <c r="AB25" i="28"/>
  <c r="AC25" i="28"/>
  <c r="AD25" i="28"/>
  <c r="AE25" i="28"/>
  <c r="AF25" i="28"/>
  <c r="AH25" i="28"/>
  <c r="AI25" i="28"/>
  <c r="AJ25" i="28"/>
  <c r="AK25" i="28"/>
  <c r="AL25" i="28"/>
  <c r="AM25" i="28"/>
  <c r="AV25" i="28"/>
  <c r="AW25" i="28"/>
  <c r="AX25" i="28"/>
  <c r="AY25" i="28"/>
  <c r="AZ25" i="28"/>
  <c r="BA25" i="28"/>
  <c r="BJ25" i="28"/>
  <c r="BL25" i="28"/>
  <c r="BM25" i="28"/>
  <c r="BN25" i="28"/>
  <c r="BO25" i="28"/>
  <c r="BP25" i="28"/>
  <c r="BQ25" i="28"/>
  <c r="M26" i="28"/>
  <c r="N26" i="28"/>
  <c r="O26" i="28"/>
  <c r="P26" i="28"/>
  <c r="Q26" i="28"/>
  <c r="R26" i="28"/>
  <c r="T26" i="28"/>
  <c r="U26" i="28"/>
  <c r="V26" i="28"/>
  <c r="W26" i="28"/>
  <c r="X26" i="28"/>
  <c r="Y26" i="28"/>
  <c r="AA26" i="28"/>
  <c r="AB26" i="28"/>
  <c r="AC26" i="28"/>
  <c r="AD26" i="28"/>
  <c r="AE26" i="28"/>
  <c r="AF26" i="28"/>
  <c r="AH26" i="28"/>
  <c r="AI26" i="28"/>
  <c r="AJ26" i="28"/>
  <c r="AK26" i="28"/>
  <c r="AL26" i="28"/>
  <c r="AM26" i="28"/>
  <c r="AV26" i="28"/>
  <c r="AW26" i="28"/>
  <c r="AX26" i="28"/>
  <c r="AY26" i="28"/>
  <c r="AZ26" i="28"/>
  <c r="BA26" i="28"/>
  <c r="BJ26" i="28"/>
  <c r="BL26" i="28"/>
  <c r="BM26" i="28"/>
  <c r="BN26" i="28"/>
  <c r="BO26" i="28"/>
  <c r="BP26" i="28"/>
  <c r="BQ26" i="28"/>
  <c r="M27" i="28"/>
  <c r="N27" i="28"/>
  <c r="O27" i="28"/>
  <c r="P27" i="28"/>
  <c r="Q27" i="28"/>
  <c r="R27" i="28"/>
  <c r="T27" i="28"/>
  <c r="U27" i="28"/>
  <c r="V27" i="28"/>
  <c r="W27" i="28"/>
  <c r="X27" i="28"/>
  <c r="Y27" i="28"/>
  <c r="AA27" i="28"/>
  <c r="AB27" i="28"/>
  <c r="AC27" i="28"/>
  <c r="AD27" i="28"/>
  <c r="AE27" i="28"/>
  <c r="AF27" i="28"/>
  <c r="AH27" i="28"/>
  <c r="AI27" i="28"/>
  <c r="AJ27" i="28"/>
  <c r="AK27" i="28"/>
  <c r="AL27" i="28"/>
  <c r="AM27" i="28"/>
  <c r="AV27" i="28"/>
  <c r="AW27" i="28"/>
  <c r="AX27" i="28"/>
  <c r="AY27" i="28"/>
  <c r="AZ27" i="28"/>
  <c r="BA27" i="28"/>
  <c r="BJ27" i="28"/>
  <c r="BL27" i="28"/>
  <c r="BM27" i="28"/>
  <c r="BN27" i="28"/>
  <c r="BO27" i="28"/>
  <c r="BP27" i="28"/>
  <c r="BQ27" i="28"/>
  <c r="M28" i="28"/>
  <c r="N28" i="28"/>
  <c r="O28" i="28"/>
  <c r="P28" i="28"/>
  <c r="Q28" i="28"/>
  <c r="R28" i="28"/>
  <c r="T28" i="28"/>
  <c r="U28" i="28"/>
  <c r="V28" i="28"/>
  <c r="W28" i="28"/>
  <c r="X28" i="28"/>
  <c r="Y28" i="28"/>
  <c r="AA28" i="28"/>
  <c r="AB28" i="28"/>
  <c r="AC28" i="28"/>
  <c r="AD28" i="28"/>
  <c r="AE28" i="28"/>
  <c r="AF28" i="28"/>
  <c r="AH28" i="28"/>
  <c r="AI28" i="28"/>
  <c r="AJ28" i="28"/>
  <c r="AK28" i="28"/>
  <c r="AL28" i="28"/>
  <c r="AM28" i="28"/>
  <c r="AV28" i="28"/>
  <c r="AW28" i="28"/>
  <c r="AX28" i="28"/>
  <c r="AY28" i="28"/>
  <c r="AZ28" i="28"/>
  <c r="BA28" i="28"/>
  <c r="BJ28" i="28"/>
  <c r="BL28" i="28"/>
  <c r="BM28" i="28"/>
  <c r="BN28" i="28"/>
  <c r="BO28" i="28"/>
  <c r="BP28" i="28"/>
  <c r="BQ28" i="28"/>
  <c r="M29" i="28"/>
  <c r="N29" i="28"/>
  <c r="O29" i="28"/>
  <c r="P29" i="28"/>
  <c r="Q29" i="28"/>
  <c r="R29" i="28"/>
  <c r="T29" i="28"/>
  <c r="U29" i="28"/>
  <c r="V29" i="28"/>
  <c r="W29" i="28"/>
  <c r="X29" i="28"/>
  <c r="Y29" i="28"/>
  <c r="AA29" i="28"/>
  <c r="AB29" i="28"/>
  <c r="AC29" i="28"/>
  <c r="AD29" i="28"/>
  <c r="AE29" i="28"/>
  <c r="AF29" i="28"/>
  <c r="AH29" i="28"/>
  <c r="AI29" i="28"/>
  <c r="AJ29" i="28"/>
  <c r="AK29" i="28"/>
  <c r="AL29" i="28"/>
  <c r="AM29" i="28"/>
  <c r="AV29" i="28"/>
  <c r="AW29" i="28"/>
  <c r="AX29" i="28"/>
  <c r="AY29" i="28"/>
  <c r="AZ29" i="28"/>
  <c r="BA29" i="28"/>
  <c r="BJ29" i="28"/>
  <c r="BL29" i="28"/>
  <c r="BM29" i="28"/>
  <c r="BN29" i="28"/>
  <c r="BO29" i="28"/>
  <c r="BP29" i="28"/>
  <c r="BQ29" i="28"/>
  <c r="M30" i="28"/>
  <c r="N30" i="28"/>
  <c r="O30" i="28"/>
  <c r="P30" i="28"/>
  <c r="Q30" i="28"/>
  <c r="R30" i="28"/>
  <c r="T30" i="28"/>
  <c r="U30" i="28"/>
  <c r="V30" i="28"/>
  <c r="W30" i="28"/>
  <c r="X30" i="28"/>
  <c r="Y30" i="28"/>
  <c r="AA30" i="28"/>
  <c r="AB30" i="28"/>
  <c r="AC30" i="28"/>
  <c r="AD30" i="28"/>
  <c r="AE30" i="28"/>
  <c r="AF30" i="28"/>
  <c r="AH30" i="28"/>
  <c r="AI30" i="28"/>
  <c r="AJ30" i="28"/>
  <c r="AK30" i="28"/>
  <c r="AL30" i="28"/>
  <c r="AM30" i="28"/>
  <c r="AV30" i="28"/>
  <c r="AW30" i="28"/>
  <c r="AX30" i="28"/>
  <c r="AY30" i="28"/>
  <c r="AZ30" i="28"/>
  <c r="BA30" i="28"/>
  <c r="BJ30" i="28"/>
  <c r="BL30" i="28"/>
  <c r="BM30" i="28"/>
  <c r="BN30" i="28"/>
  <c r="BO30" i="28"/>
  <c r="BP30" i="28"/>
  <c r="BQ30" i="28"/>
  <c r="M31" i="28"/>
  <c r="N31" i="28"/>
  <c r="O31" i="28"/>
  <c r="P31" i="28"/>
  <c r="Q31" i="28"/>
  <c r="R31" i="28"/>
  <c r="T31" i="28"/>
  <c r="U31" i="28"/>
  <c r="V31" i="28"/>
  <c r="W31" i="28"/>
  <c r="X31" i="28"/>
  <c r="Y31" i="28"/>
  <c r="AA31" i="28"/>
  <c r="AB31" i="28"/>
  <c r="AC31" i="28"/>
  <c r="AD31" i="28"/>
  <c r="AE31" i="28"/>
  <c r="AF31" i="28"/>
  <c r="AH31" i="28"/>
  <c r="AI31" i="28"/>
  <c r="AJ31" i="28"/>
  <c r="AK31" i="28"/>
  <c r="AL31" i="28"/>
  <c r="AM31" i="28"/>
  <c r="AV31" i="28"/>
  <c r="AW31" i="28"/>
  <c r="AX31" i="28"/>
  <c r="AY31" i="28"/>
  <c r="AZ31" i="28"/>
  <c r="BA31" i="28"/>
  <c r="BJ31" i="28"/>
  <c r="BL31" i="28"/>
  <c r="BM31" i="28"/>
  <c r="BN31" i="28"/>
  <c r="BO31" i="28"/>
  <c r="BP31" i="28"/>
  <c r="BQ31" i="28"/>
  <c r="B11" i="30"/>
  <c r="D10" i="30"/>
  <c r="E10" i="30"/>
  <c r="F10" i="30"/>
  <c r="G10" i="30"/>
  <c r="H10" i="30"/>
  <c r="C10" i="30"/>
  <c r="BD30" i="28" l="1"/>
  <c r="BH18" i="28"/>
  <c r="BF28" i="28"/>
  <c r="BH26" i="28"/>
  <c r="BD22" i="28"/>
  <c r="BC19" i="28"/>
  <c r="BC28" i="28"/>
  <c r="BE26" i="28"/>
  <c r="BG24" i="28"/>
  <c r="BE30" i="28"/>
  <c r="BG28" i="28"/>
  <c r="BC24" i="28"/>
  <c r="BE22" i="28"/>
  <c r="BF31" i="28"/>
  <c r="BH29" i="28"/>
  <c r="BD25" i="28"/>
  <c r="BF23" i="28"/>
  <c r="BC29" i="28"/>
  <c r="BE27" i="28"/>
  <c r="BG25" i="28"/>
  <c r="BC18" i="28"/>
  <c r="BF19" i="28"/>
  <c r="BE31" i="28"/>
  <c r="BG29" i="28"/>
  <c r="BC25" i="28"/>
  <c r="BE23" i="28"/>
  <c r="BD26" i="28"/>
  <c r="BF24" i="28"/>
  <c r="BH22" i="28"/>
  <c r="BH30" i="28"/>
  <c r="BF27" i="28"/>
  <c r="BH25" i="28"/>
  <c r="BD18" i="28"/>
  <c r="BD29" i="28"/>
  <c r="BD31" i="28"/>
  <c r="BG30" i="28"/>
  <c r="BE28" i="28"/>
  <c r="BH27" i="28"/>
  <c r="BC26" i="28"/>
  <c r="BF25" i="28"/>
  <c r="BD23" i="28"/>
  <c r="BG22" i="28"/>
  <c r="BE19" i="28"/>
  <c r="BC31" i="28"/>
  <c r="BF30" i="28"/>
  <c r="BD28" i="28"/>
  <c r="BG27" i="28"/>
  <c r="BE25" i="28"/>
  <c r="BH24" i="28"/>
  <c r="BC23" i="28"/>
  <c r="BF22" i="28"/>
  <c r="BD19" i="28"/>
  <c r="BG18" i="28"/>
  <c r="BH31" i="28"/>
  <c r="BC30" i="28"/>
  <c r="BF29" i="28"/>
  <c r="BD27" i="28"/>
  <c r="BG26" i="28"/>
  <c r="BE24" i="28"/>
  <c r="BH23" i="28"/>
  <c r="BC22" i="28"/>
  <c r="BF18" i="28"/>
  <c r="BG31" i="28"/>
  <c r="BE29" i="28"/>
  <c r="BH28" i="28"/>
  <c r="BC27" i="28"/>
  <c r="BF26" i="28"/>
  <c r="BD24" i="28"/>
  <c r="BG23" i="28"/>
  <c r="BE18" i="28"/>
  <c r="AM20" i="28"/>
  <c r="AH20" i="28"/>
  <c r="AJ20" i="28"/>
  <c r="AH21" i="28"/>
  <c r="BP19" i="28"/>
  <c r="Y19" i="28"/>
  <c r="AT19" i="28" s="1"/>
  <c r="BQ19" i="28"/>
  <c r="BO19" i="28"/>
  <c r="X19" i="28"/>
  <c r="AS19" i="28" s="1"/>
  <c r="BN19" i="28"/>
  <c r="AF19" i="28"/>
  <c r="BA19" i="28" s="1"/>
  <c r="BM19" i="28"/>
  <c r="P10" i="30"/>
  <c r="W10" i="30" s="1"/>
  <c r="Z8" i="30"/>
  <c r="Y8" i="30"/>
  <c r="X8" i="30"/>
  <c r="U8" i="30"/>
  <c r="AA8" i="30"/>
  <c r="U10" i="30"/>
  <c r="AB10" i="30" s="1"/>
  <c r="R10" i="30"/>
  <c r="Y10" i="30" s="1"/>
  <c r="T10" i="30"/>
  <c r="S10" i="30"/>
  <c r="S8" i="30"/>
  <c r="C32" i="30"/>
  <c r="W32" i="30" s="1"/>
  <c r="C24" i="30"/>
  <c r="W24" i="30" s="1"/>
  <c r="C20" i="30"/>
  <c r="W20" i="30" s="1"/>
  <c r="AB8" i="30"/>
  <c r="D21" i="30"/>
  <c r="F30" i="30"/>
  <c r="F24" i="30"/>
  <c r="F32" i="30"/>
  <c r="G25" i="30"/>
  <c r="D33" i="30"/>
  <c r="H29" i="30"/>
  <c r="F29" i="30"/>
  <c r="H27" i="30"/>
  <c r="G24" i="30"/>
  <c r="E24" i="30"/>
  <c r="F21" i="30"/>
  <c r="F28" i="30"/>
  <c r="C33" i="30"/>
  <c r="E31" i="30"/>
  <c r="E27" i="30"/>
  <c r="F26" i="30"/>
  <c r="H33" i="30"/>
  <c r="F33" i="30"/>
  <c r="Z33" i="30" s="1"/>
  <c r="F25" i="30"/>
  <c r="C28" i="30"/>
  <c r="W28" i="30" s="1"/>
  <c r="C26" i="30"/>
  <c r="F31" i="30"/>
  <c r="C27" i="30"/>
  <c r="W27" i="30" s="1"/>
  <c r="C25" i="30"/>
  <c r="F20" i="30"/>
  <c r="G27" i="30"/>
  <c r="F27" i="30"/>
  <c r="D25" i="30"/>
  <c r="H25" i="30"/>
  <c r="H32" i="30"/>
  <c r="H26" i="30"/>
  <c r="H24" i="30"/>
  <c r="H31" i="30"/>
  <c r="H30" i="30"/>
  <c r="H28" i="30"/>
  <c r="H20" i="30"/>
  <c r="G28" i="30"/>
  <c r="G26" i="30"/>
  <c r="G20" i="30"/>
  <c r="G33" i="30"/>
  <c r="G32" i="30"/>
  <c r="G31" i="30"/>
  <c r="G30" i="30"/>
  <c r="T8" i="30"/>
  <c r="G29" i="30"/>
  <c r="E30" i="30"/>
  <c r="E29" i="30"/>
  <c r="E21" i="30"/>
  <c r="R8" i="30"/>
  <c r="E26" i="30"/>
  <c r="E28" i="30"/>
  <c r="E20" i="30"/>
  <c r="E33" i="30"/>
  <c r="E25" i="30"/>
  <c r="E32" i="30"/>
  <c r="D30" i="30"/>
  <c r="D28" i="30"/>
  <c r="D20" i="30"/>
  <c r="Q8" i="30"/>
  <c r="D31" i="30"/>
  <c r="D29" i="30"/>
  <c r="D27" i="30"/>
  <c r="D26" i="30"/>
  <c r="D32" i="30"/>
  <c r="D24" i="30"/>
  <c r="P8" i="30"/>
  <c r="C31" i="30"/>
  <c r="W31" i="30" s="1"/>
  <c r="C29" i="30"/>
  <c r="C21" i="30"/>
  <c r="W21" i="30" s="1"/>
  <c r="C30" i="30"/>
  <c r="Q10" i="30"/>
  <c r="AA27" i="30" l="1"/>
  <c r="BH19" i="28"/>
  <c r="BG19" i="28"/>
  <c r="Y24" i="30"/>
  <c r="Y26" i="30"/>
  <c r="AA33" i="30"/>
  <c r="AA30" i="30"/>
  <c r="U32" i="30"/>
  <c r="AB31" i="30"/>
  <c r="Z20" i="30"/>
  <c r="Z28" i="30"/>
  <c r="Z27" i="30"/>
  <c r="Z29" i="30"/>
  <c r="Y25" i="30"/>
  <c r="Y30" i="30"/>
  <c r="Y21" i="30"/>
  <c r="Y27" i="30"/>
  <c r="Y29" i="30"/>
  <c r="Y31" i="30"/>
  <c r="Y20" i="30"/>
  <c r="AA20" i="30"/>
  <c r="AA25" i="30"/>
  <c r="AA26" i="30"/>
  <c r="AA28" i="30"/>
  <c r="AA24" i="30"/>
  <c r="X27" i="30"/>
  <c r="U30" i="30"/>
  <c r="U27" i="30"/>
  <c r="H21" i="30"/>
  <c r="U21" i="30" s="1"/>
  <c r="U24" i="30"/>
  <c r="Z21" i="30"/>
  <c r="Z32" i="30"/>
  <c r="S31" i="30"/>
  <c r="Z24" i="30"/>
  <c r="G21" i="30"/>
  <c r="AA21" i="30" s="1"/>
  <c r="X29" i="30"/>
  <c r="X21" i="30"/>
  <c r="X31" i="30"/>
  <c r="X33" i="30"/>
  <c r="X24" i="30"/>
  <c r="X20" i="30"/>
  <c r="X28" i="30"/>
  <c r="X30" i="30"/>
  <c r="Z10" i="30"/>
  <c r="AA10" i="30"/>
  <c r="AB26" i="30"/>
  <c r="AB20" i="30"/>
  <c r="AB25" i="30"/>
  <c r="AB28" i="30"/>
  <c r="AB29" i="30"/>
  <c r="AB33" i="30"/>
  <c r="S26" i="30"/>
  <c r="P20" i="30"/>
  <c r="P29" i="30"/>
  <c r="P30" i="30"/>
  <c r="S27" i="30"/>
  <c r="R20" i="30"/>
  <c r="Q25" i="30"/>
  <c r="P26" i="30"/>
  <c r="R32" i="30"/>
  <c r="S32" i="30"/>
  <c r="T32" i="30"/>
  <c r="S30" i="30"/>
  <c r="R30" i="30"/>
  <c r="P27" i="30"/>
  <c r="S25" i="30"/>
  <c r="P33" i="30"/>
  <c r="R27" i="30"/>
  <c r="AB27" i="30"/>
  <c r="R28" i="30"/>
  <c r="P25" i="30"/>
  <c r="R24" i="30"/>
  <c r="U29" i="30"/>
  <c r="AB30" i="30"/>
  <c r="Z26" i="30"/>
  <c r="Q20" i="30"/>
  <c r="Q21" i="30"/>
  <c r="W30" i="30"/>
  <c r="W33" i="30"/>
  <c r="U20" i="30"/>
  <c r="AB32" i="30"/>
  <c r="U28" i="30"/>
  <c r="T26" i="30"/>
  <c r="AA32" i="30"/>
  <c r="T30" i="30"/>
  <c r="Z25" i="30"/>
  <c r="S24" i="30"/>
  <c r="S29" i="30"/>
  <c r="Z30" i="30"/>
  <c r="R33" i="30"/>
  <c r="Q29" i="30"/>
  <c r="Q32" i="30"/>
  <c r="Q26" i="30"/>
  <c r="Q31" i="30"/>
  <c r="Q33" i="30"/>
  <c r="X32" i="30"/>
  <c r="AB24" i="30"/>
  <c r="U33" i="30"/>
  <c r="S21" i="30"/>
  <c r="S33" i="30"/>
  <c r="R21" i="30"/>
  <c r="S28" i="30"/>
  <c r="X25" i="30"/>
  <c r="W26" i="30"/>
  <c r="R29" i="30"/>
  <c r="Y32" i="30"/>
  <c r="T24" i="30"/>
  <c r="Q27" i="30"/>
  <c r="Z31" i="30"/>
  <c r="R31" i="30"/>
  <c r="U31" i="30"/>
  <c r="W25" i="30"/>
  <c r="Q24" i="30"/>
  <c r="U26" i="30"/>
  <c r="S20" i="30"/>
  <c r="Y28" i="30"/>
  <c r="U25" i="30"/>
  <c r="T25" i="30"/>
  <c r="T28" i="30"/>
  <c r="T27" i="30"/>
  <c r="T31" i="30"/>
  <c r="T33" i="30"/>
  <c r="T20" i="30"/>
  <c r="T29" i="30"/>
  <c r="AA29" i="30"/>
  <c r="AA31" i="30"/>
  <c r="Y33" i="30"/>
  <c r="R26" i="30"/>
  <c r="R25" i="30"/>
  <c r="Q30" i="30"/>
  <c r="X26" i="30"/>
  <c r="Q28" i="30"/>
  <c r="P28" i="30"/>
  <c r="P31" i="30"/>
  <c r="P24" i="30"/>
  <c r="P32" i="30"/>
  <c r="W29" i="30"/>
  <c r="P21" i="30"/>
  <c r="X10" i="30"/>
  <c r="T21" i="30" l="1"/>
  <c r="AB21" i="30"/>
  <c r="F6" i="26"/>
  <c r="AF5" i="28"/>
  <c r="E8" i="26"/>
  <c r="E5" i="26"/>
  <c r="BJ9" i="28"/>
  <c r="M10" i="28"/>
  <c r="N10" i="28"/>
  <c r="O10" i="28"/>
  <c r="P10" i="28"/>
  <c r="Q10" i="28"/>
  <c r="R10" i="28"/>
  <c r="M12" i="28"/>
  <c r="N12" i="28"/>
  <c r="O12" i="28"/>
  <c r="P12" i="28"/>
  <c r="Q12" i="28"/>
  <c r="R12" i="28"/>
  <c r="N13" i="28"/>
  <c r="O13" i="28"/>
  <c r="P13" i="28"/>
  <c r="Q13" i="28"/>
  <c r="R13" i="28"/>
  <c r="M14" i="28"/>
  <c r="N14" i="28"/>
  <c r="O14" i="28"/>
  <c r="P14" i="28"/>
  <c r="Q14" i="28"/>
  <c r="R14" i="28"/>
  <c r="M15" i="28"/>
  <c r="N15" i="28"/>
  <c r="O15" i="28"/>
  <c r="P15" i="28"/>
  <c r="Q15" i="28"/>
  <c r="R15" i="28"/>
  <c r="M16" i="28"/>
  <c r="N16" i="28"/>
  <c r="O16" i="28"/>
  <c r="P16" i="28"/>
  <c r="Q16" i="28"/>
  <c r="R16" i="28"/>
  <c r="M17" i="28"/>
  <c r="N17" i="28"/>
  <c r="O17" i="28"/>
  <c r="P17" i="28"/>
  <c r="Q17" i="28"/>
  <c r="R17" i="28"/>
  <c r="N9" i="28"/>
  <c r="O9" i="28"/>
  <c r="P9" i="28"/>
  <c r="Q9" i="28"/>
  <c r="R9" i="28"/>
  <c r="BJ10" i="28"/>
  <c r="BJ11" i="28"/>
  <c r="BJ12" i="28"/>
  <c r="BJ13" i="28"/>
  <c r="BJ14" i="28"/>
  <c r="BJ15" i="28"/>
  <c r="BJ16" i="28"/>
  <c r="BJ17" i="28"/>
  <c r="AL9" i="28" l="1"/>
  <c r="AI9" i="28"/>
  <c r="AH12" i="28"/>
  <c r="AL10" i="28"/>
  <c r="AL13" i="28"/>
  <c r="AJ12" i="28"/>
  <c r="AI17" i="28"/>
  <c r="AM15" i="28"/>
  <c r="AK14" i="28"/>
  <c r="AI13" i="28"/>
  <c r="AK10" i="28"/>
  <c r="AH9" i="28"/>
  <c r="AL17" i="28"/>
  <c r="AJ16" i="28"/>
  <c r="AH15" i="28"/>
  <c r="AK9" i="28"/>
  <c r="AL15" i="28"/>
  <c r="AH17" i="28"/>
  <c r="AJ10" i="28"/>
  <c r="AH13" i="28"/>
  <c r="AJ14" i="28"/>
  <c r="AJ9" i="28"/>
  <c r="AK17" i="28"/>
  <c r="AI16" i="28"/>
  <c r="AM14" i="28"/>
  <c r="AK13" i="28"/>
  <c r="AI12" i="28"/>
  <c r="AM10" i="28"/>
  <c r="AJ17" i="28"/>
  <c r="AH16" i="28"/>
  <c r="AL14" i="28"/>
  <c r="AJ13" i="28"/>
  <c r="AM16" i="28"/>
  <c r="AK15" i="28"/>
  <c r="AI14" i="28"/>
  <c r="AM12" i="28"/>
  <c r="AI10" i="28"/>
  <c r="AM9" i="28"/>
  <c r="AL16" i="28"/>
  <c r="AJ15" i="28"/>
  <c r="AH14" i="28"/>
  <c r="AL12" i="28"/>
  <c r="AH10" i="28"/>
  <c r="AM17" i="28"/>
  <c r="AK16" i="28"/>
  <c r="AI15" i="28"/>
  <c r="AM13" i="28"/>
  <c r="AK12" i="28"/>
  <c r="H13" i="28" l="1"/>
  <c r="R11" i="28" l="1"/>
  <c r="R32" i="28" s="1"/>
  <c r="M11" i="28"/>
  <c r="M32" i="28" s="1"/>
  <c r="O11" i="28"/>
  <c r="O32" i="28" s="1"/>
  <c r="N11" i="28"/>
  <c r="N32" i="28" s="1"/>
  <c r="P11" i="28"/>
  <c r="P32" i="28" s="1"/>
  <c r="Q11" i="28"/>
  <c r="Q32" i="28" s="1"/>
  <c r="F13" i="28"/>
  <c r="AW7" i="28"/>
  <c r="AX7" i="28"/>
  <c r="AY7" i="28"/>
  <c r="AZ7" i="28"/>
  <c r="BA7" i="28"/>
  <c r="AV7" i="28"/>
  <c r="AT7" i="28"/>
  <c r="AT8" i="28"/>
  <c r="AO8" i="28"/>
  <c r="AP8" i="28"/>
  <c r="AQ8" i="28"/>
  <c r="AR8" i="28"/>
  <c r="AS8" i="28"/>
  <c r="AP7" i="28"/>
  <c r="AQ7" i="28"/>
  <c r="AR7" i="28"/>
  <c r="AS7" i="28"/>
  <c r="AO7" i="28"/>
  <c r="AH8" i="28"/>
  <c r="AI8" i="28"/>
  <c r="AJ8" i="28"/>
  <c r="AK8" i="28"/>
  <c r="AL8" i="28"/>
  <c r="AM8" i="28"/>
  <c r="AI7" i="28"/>
  <c r="AJ7" i="28"/>
  <c r="AK7" i="28"/>
  <c r="AL7" i="28"/>
  <c r="AM7" i="28"/>
  <c r="AH7" i="28"/>
  <c r="T8" i="28"/>
  <c r="BC8" i="28" s="1"/>
  <c r="U8" i="28"/>
  <c r="BD8" i="28" s="1"/>
  <c r="V8" i="28"/>
  <c r="BE8" i="28" s="1"/>
  <c r="W8" i="28"/>
  <c r="BF8" i="28" s="1"/>
  <c r="X8" i="28"/>
  <c r="BG8" i="28" s="1"/>
  <c r="Y8" i="28"/>
  <c r="BH8" i="28" s="1"/>
  <c r="U7" i="28"/>
  <c r="BD7" i="28" s="1"/>
  <c r="V7" i="28"/>
  <c r="BE7" i="28" s="1"/>
  <c r="W7" i="28"/>
  <c r="BF7" i="28" s="1"/>
  <c r="X7" i="28"/>
  <c r="BG7" i="28" s="1"/>
  <c r="Y7" i="28"/>
  <c r="BH7" i="28" s="1"/>
  <c r="T7" i="28"/>
  <c r="BC7" i="28" s="1"/>
  <c r="AB8" i="28"/>
  <c r="AC8" i="28"/>
  <c r="AD8" i="28"/>
  <c r="AE8" i="28"/>
  <c r="AF8" i="28"/>
  <c r="AA8" i="28"/>
  <c r="AD21" i="28" l="1"/>
  <c r="AY21" i="28" s="1"/>
  <c r="AD20" i="28"/>
  <c r="AY20" i="28" s="1"/>
  <c r="W20" i="28"/>
  <c r="W21" i="28"/>
  <c r="X21" i="28"/>
  <c r="X20" i="28"/>
  <c r="AE21" i="28"/>
  <c r="AZ21" i="28" s="1"/>
  <c r="AE20" i="28"/>
  <c r="AZ20" i="28" s="1"/>
  <c r="Y21" i="28"/>
  <c r="Y20" i="28"/>
  <c r="AF21" i="28"/>
  <c r="BA21" i="28" s="1"/>
  <c r="AF20" i="28"/>
  <c r="BA20" i="28" s="1"/>
  <c r="V21" i="28"/>
  <c r="V20" i="28"/>
  <c r="AC21" i="28"/>
  <c r="AX21" i="28" s="1"/>
  <c r="AC20" i="28"/>
  <c r="AX20" i="28" s="1"/>
  <c r="AA21" i="28"/>
  <c r="AV21" i="28" s="1"/>
  <c r="AA20" i="28"/>
  <c r="AV20" i="28" s="1"/>
  <c r="T21" i="28"/>
  <c r="T20" i="28"/>
  <c r="U21" i="28"/>
  <c r="U20" i="28"/>
  <c r="AB21" i="28"/>
  <c r="AW21" i="28" s="1"/>
  <c r="AB20" i="28"/>
  <c r="AW20" i="28" s="1"/>
  <c r="U9" i="28"/>
  <c r="AP9" i="28" s="1"/>
  <c r="U12" i="28"/>
  <c r="AP12" i="28" s="1"/>
  <c r="U16" i="28"/>
  <c r="AP16" i="28" s="1"/>
  <c r="U13" i="28"/>
  <c r="AP13" i="28" s="1"/>
  <c r="U10" i="28"/>
  <c r="AP10" i="28" s="1"/>
  <c r="U15" i="28"/>
  <c r="AP15" i="28" s="1"/>
  <c r="U14" i="28"/>
  <c r="AP14" i="28" s="1"/>
  <c r="U17" i="28"/>
  <c r="AP17" i="28" s="1"/>
  <c r="AF15" i="28"/>
  <c r="BA15" i="28" s="1"/>
  <c r="AF9" i="28"/>
  <c r="AF14" i="28"/>
  <c r="BA14" i="28" s="1"/>
  <c r="AE9" i="28"/>
  <c r="AE14" i="28"/>
  <c r="AZ14" i="28" s="1"/>
  <c r="AE15" i="28"/>
  <c r="AZ15" i="28" s="1"/>
  <c r="AA12" i="28"/>
  <c r="AV12" i="28" s="1"/>
  <c r="AA15" i="28"/>
  <c r="AV15" i="28" s="1"/>
  <c r="AA14" i="28"/>
  <c r="AV14" i="28" s="1"/>
  <c r="AA9" i="28"/>
  <c r="T12" i="28"/>
  <c r="AO12" i="28" s="1"/>
  <c r="T16" i="28"/>
  <c r="AO16" i="28" s="1"/>
  <c r="T10" i="28"/>
  <c r="AO10" i="28" s="1"/>
  <c r="T15" i="28"/>
  <c r="AO15" i="28" s="1"/>
  <c r="T13" i="28"/>
  <c r="AO13" i="28" s="1"/>
  <c r="T17" i="28"/>
  <c r="AO17" i="28" s="1"/>
  <c r="T14" i="28"/>
  <c r="T9" i="28"/>
  <c r="AO9" i="28" s="1"/>
  <c r="AD14" i="28"/>
  <c r="AY14" i="28" s="1"/>
  <c r="AD9" i="28"/>
  <c r="AY9" i="28" s="1"/>
  <c r="AD15" i="28"/>
  <c r="AY15" i="28" s="1"/>
  <c r="AD12" i="28"/>
  <c r="AY12" i="28" s="1"/>
  <c r="X14" i="28"/>
  <c r="AS14" i="28" s="1"/>
  <c r="X13" i="28"/>
  <c r="AS13" i="28" s="1"/>
  <c r="X17" i="28"/>
  <c r="AS17" i="28" s="1"/>
  <c r="X9" i="28"/>
  <c r="AS9" i="28" s="1"/>
  <c r="X12" i="28"/>
  <c r="AS12" i="28" s="1"/>
  <c r="X16" i="28"/>
  <c r="AS16" i="28" s="1"/>
  <c r="X15" i="28"/>
  <c r="AS15" i="28" s="1"/>
  <c r="X10" i="28"/>
  <c r="AS10" i="28" s="1"/>
  <c r="Y14" i="28"/>
  <c r="AT14" i="28" s="1"/>
  <c r="Y10" i="28"/>
  <c r="AT10" i="28" s="1"/>
  <c r="Y13" i="28"/>
  <c r="AT13" i="28" s="1"/>
  <c r="Y17" i="28"/>
  <c r="AT17" i="28" s="1"/>
  <c r="Y9" i="28"/>
  <c r="AT9" i="28" s="1"/>
  <c r="Y15" i="28"/>
  <c r="AT15" i="28" s="1"/>
  <c r="Y12" i="28"/>
  <c r="AT12" i="28" s="1"/>
  <c r="Y16" i="28"/>
  <c r="AT16" i="28" s="1"/>
  <c r="AB12" i="28"/>
  <c r="AW12" i="28" s="1"/>
  <c r="AB15" i="28"/>
  <c r="AW15" i="28" s="1"/>
  <c r="AB14" i="28"/>
  <c r="AW14" i="28" s="1"/>
  <c r="AB9" i="28"/>
  <c r="W14" i="28"/>
  <c r="W13" i="28"/>
  <c r="AR13" i="28" s="1"/>
  <c r="W17" i="28"/>
  <c r="AR17" i="28" s="1"/>
  <c r="W9" i="28"/>
  <c r="AR9" i="28" s="1"/>
  <c r="W12" i="28"/>
  <c r="AR12" i="28" s="1"/>
  <c r="W16" i="28"/>
  <c r="AR16" i="28" s="1"/>
  <c r="W10" i="28"/>
  <c r="AR10" i="28" s="1"/>
  <c r="W15" i="28"/>
  <c r="AR15" i="28" s="1"/>
  <c r="AC14" i="28"/>
  <c r="AX14" i="28" s="1"/>
  <c r="AC12" i="28"/>
  <c r="AX12" i="28" s="1"/>
  <c r="AC9" i="28"/>
  <c r="AC15" i="28"/>
  <c r="AX15" i="28" s="1"/>
  <c r="V13" i="28"/>
  <c r="AQ13" i="28" s="1"/>
  <c r="V17" i="28"/>
  <c r="AQ17" i="28" s="1"/>
  <c r="V9" i="28"/>
  <c r="AQ9" i="28" s="1"/>
  <c r="V12" i="28"/>
  <c r="AQ12" i="28" s="1"/>
  <c r="V16" i="28"/>
  <c r="AQ16" i="28" s="1"/>
  <c r="V14" i="28"/>
  <c r="AQ14" i="28" s="1"/>
  <c r="V10" i="28"/>
  <c r="AQ10" i="28" s="1"/>
  <c r="V15" i="28"/>
  <c r="AQ15" i="28" s="1"/>
  <c r="AE11" i="28"/>
  <c r="AZ11" i="28" s="1"/>
  <c r="X11" i="28"/>
  <c r="AS11" i="28" s="1"/>
  <c r="AD11" i="28"/>
  <c r="AY11" i="28" s="1"/>
  <c r="W11" i="28"/>
  <c r="AR11" i="28" s="1"/>
  <c r="AB11" i="28"/>
  <c r="AW11" i="28" s="1"/>
  <c r="U11" i="28"/>
  <c r="AP11" i="28" s="1"/>
  <c r="AC11" i="28"/>
  <c r="AX11" i="28" s="1"/>
  <c r="V11" i="28"/>
  <c r="AQ11" i="28" s="1"/>
  <c r="AA11" i="28"/>
  <c r="AV11" i="28" s="1"/>
  <c r="T11" i="28"/>
  <c r="AO11" i="28" s="1"/>
  <c r="AF11" i="28"/>
  <c r="BA11" i="28" s="1"/>
  <c r="Y11" i="28"/>
  <c r="AT11" i="28" s="1"/>
  <c r="AK11" i="28"/>
  <c r="AL11" i="28"/>
  <c r="AI11" i="28"/>
  <c r="AJ11" i="28"/>
  <c r="AH11" i="28"/>
  <c r="AM11" i="28"/>
  <c r="BT7" i="28"/>
  <c r="BU7" i="28"/>
  <c r="BV7" i="28"/>
  <c r="BW7" i="28"/>
  <c r="BX7" i="28"/>
  <c r="BS7" i="28"/>
  <c r="AB7" i="28"/>
  <c r="AB13" i="28" s="1"/>
  <c r="AC7" i="28"/>
  <c r="AC10" i="28" s="1"/>
  <c r="AD7" i="28"/>
  <c r="AD17" i="28" s="1"/>
  <c r="AE7" i="28"/>
  <c r="AE13" i="28" s="1"/>
  <c r="AF7" i="28"/>
  <c r="AF17" i="28" s="1"/>
  <c r="AA7" i="28"/>
  <c r="AA13" i="28" s="1"/>
  <c r="BT8" i="28"/>
  <c r="BU8" i="28"/>
  <c r="BV8" i="28"/>
  <c r="BW8" i="28"/>
  <c r="BX8" i="28"/>
  <c r="BS8" i="28"/>
  <c r="BL8" i="28"/>
  <c r="AW8" i="28"/>
  <c r="AX8" i="28"/>
  <c r="AY8" i="28"/>
  <c r="AZ8" i="28"/>
  <c r="BA8" i="28"/>
  <c r="AV8" i="28"/>
  <c r="BF9" i="28" l="1"/>
  <c r="BE15" i="28"/>
  <c r="BH11" i="28"/>
  <c r="BF11" i="28"/>
  <c r="BH14" i="28"/>
  <c r="BG14" i="28"/>
  <c r="BE14" i="28"/>
  <c r="BH15" i="28"/>
  <c r="BF15" i="28"/>
  <c r="BD11" i="28"/>
  <c r="BC12" i="28"/>
  <c r="BC11" i="28"/>
  <c r="BF12" i="28"/>
  <c r="BD14" i="28"/>
  <c r="BG15" i="28"/>
  <c r="BD15" i="28"/>
  <c r="BG11" i="28"/>
  <c r="BE12" i="28"/>
  <c r="BD12" i="28"/>
  <c r="BE11" i="28"/>
  <c r="BC15" i="28"/>
  <c r="AR21" i="28"/>
  <c r="BF21" i="28" s="1"/>
  <c r="F23" i="30"/>
  <c r="AR20" i="28"/>
  <c r="BF20" i="28" s="1"/>
  <c r="F22" i="30"/>
  <c r="AS20" i="28"/>
  <c r="BG20" i="28" s="1"/>
  <c r="G22" i="30"/>
  <c r="AS21" i="28"/>
  <c r="BG21" i="28" s="1"/>
  <c r="G23" i="30"/>
  <c r="AT20" i="28"/>
  <c r="BH20" i="28" s="1"/>
  <c r="H22" i="30"/>
  <c r="AT21" i="28"/>
  <c r="BH21" i="28" s="1"/>
  <c r="H23" i="30"/>
  <c r="AQ21" i="28"/>
  <c r="BE21" i="28" s="1"/>
  <c r="E23" i="30"/>
  <c r="AQ20" i="28"/>
  <c r="BE20" i="28" s="1"/>
  <c r="E22" i="30"/>
  <c r="BL21" i="28"/>
  <c r="BL20" i="28"/>
  <c r="AO21" i="28"/>
  <c r="BC21" i="28" s="1"/>
  <c r="BS21" i="28" s="1"/>
  <c r="C23" i="30"/>
  <c r="AO20" i="28"/>
  <c r="BC20" i="28" s="1"/>
  <c r="C22" i="30"/>
  <c r="AP20" i="28"/>
  <c r="BD20" i="28" s="1"/>
  <c r="D22" i="30"/>
  <c r="AP21" i="28"/>
  <c r="BD21" i="28" s="1"/>
  <c r="D23" i="30"/>
  <c r="C16" i="30"/>
  <c r="W16" i="30" s="1"/>
  <c r="AO14" i="28"/>
  <c r="BC14" i="28" s="1"/>
  <c r="F16" i="30"/>
  <c r="Z16" i="30" s="1"/>
  <c r="AR14" i="28"/>
  <c r="BF14" i="28" s="1"/>
  <c r="X32" i="28"/>
  <c r="V32" i="28"/>
  <c r="Y32" i="28"/>
  <c r="W32" i="28"/>
  <c r="BA9" i="28"/>
  <c r="BH9" i="28" s="1"/>
  <c r="AZ9" i="28"/>
  <c r="BG9" i="28" s="1"/>
  <c r="AX9" i="28"/>
  <c r="BE9" i="28" s="1"/>
  <c r="AW9" i="28"/>
  <c r="BD9" i="28" s="1"/>
  <c r="U32" i="28"/>
  <c r="T32" i="28"/>
  <c r="AV9" i="28"/>
  <c r="BC9" i="28" s="1"/>
  <c r="C14" i="30"/>
  <c r="W14" i="30" s="1"/>
  <c r="H17" i="30"/>
  <c r="AB17" i="30" s="1"/>
  <c r="H16" i="30"/>
  <c r="AB16" i="30" s="1"/>
  <c r="E12" i="30"/>
  <c r="Y12" i="30" s="1"/>
  <c r="F14" i="30"/>
  <c r="S14" i="30" s="1"/>
  <c r="C15" i="30"/>
  <c r="P15" i="30" s="1"/>
  <c r="F19" i="30"/>
  <c r="S19" i="30" s="1"/>
  <c r="E14" i="30"/>
  <c r="R14" i="30" s="1"/>
  <c r="G15" i="30"/>
  <c r="T15" i="30" s="1"/>
  <c r="G16" i="30"/>
  <c r="AA16" i="30" s="1"/>
  <c r="G17" i="30"/>
  <c r="T17" i="30" s="1"/>
  <c r="E17" i="30"/>
  <c r="Y17" i="30" s="1"/>
  <c r="AB10" i="28"/>
  <c r="D12" i="30" s="1"/>
  <c r="AA10" i="28"/>
  <c r="C12" i="30" s="1"/>
  <c r="H19" i="30"/>
  <c r="H13" i="30"/>
  <c r="G13" i="30"/>
  <c r="F13" i="30"/>
  <c r="F17" i="30"/>
  <c r="E16" i="30"/>
  <c r="E13" i="30"/>
  <c r="D13" i="30"/>
  <c r="D16" i="30"/>
  <c r="D17" i="30"/>
  <c r="D15" i="30"/>
  <c r="D14" i="30"/>
  <c r="C17" i="30"/>
  <c r="C13" i="30"/>
  <c r="D11" i="30"/>
  <c r="H11" i="30"/>
  <c r="F11" i="30"/>
  <c r="E11" i="30"/>
  <c r="G11" i="30"/>
  <c r="C11" i="30"/>
  <c r="AA17" i="28"/>
  <c r="AV17" i="28" s="1"/>
  <c r="BC17" i="28" s="1"/>
  <c r="AA16" i="28"/>
  <c r="C18" i="30" s="1"/>
  <c r="AE10" i="28"/>
  <c r="AZ10" i="28" s="1"/>
  <c r="BG10" i="28" s="1"/>
  <c r="AB17" i="28"/>
  <c r="AW17" i="28" s="1"/>
  <c r="BD17" i="28" s="1"/>
  <c r="AD16" i="28"/>
  <c r="AY16" i="28" s="1"/>
  <c r="BF16" i="28" s="1"/>
  <c r="AC13" i="28"/>
  <c r="AX13" i="28" s="1"/>
  <c r="BE13" i="28" s="1"/>
  <c r="AB16" i="28"/>
  <c r="AW16" i="28" s="1"/>
  <c r="BD16" i="28" s="1"/>
  <c r="AD10" i="28"/>
  <c r="AY10" i="28" s="1"/>
  <c r="BF10" i="28" s="1"/>
  <c r="AC16" i="28"/>
  <c r="AX16" i="28" s="1"/>
  <c r="BE16" i="28" s="1"/>
  <c r="AC17" i="28"/>
  <c r="AX17" i="28" s="1"/>
  <c r="BE17" i="28" s="1"/>
  <c r="AF10" i="28"/>
  <c r="BA10" i="28" s="1"/>
  <c r="BH10" i="28" s="1"/>
  <c r="AD13" i="28"/>
  <c r="AY13" i="28" s="1"/>
  <c r="BF13" i="28" s="1"/>
  <c r="AE17" i="28"/>
  <c r="AZ17" i="28" s="1"/>
  <c r="BG17" i="28" s="1"/>
  <c r="AE16" i="28"/>
  <c r="AZ16" i="28" s="1"/>
  <c r="BG16" i="28" s="1"/>
  <c r="AF12" i="28"/>
  <c r="BA12" i="28" s="1"/>
  <c r="BH12" i="28" s="1"/>
  <c r="AF16" i="28"/>
  <c r="BA16" i="28" s="1"/>
  <c r="BH16" i="28" s="1"/>
  <c r="AE12" i="28"/>
  <c r="AZ12" i="28" s="1"/>
  <c r="BG12" i="28" s="1"/>
  <c r="AF13" i="28"/>
  <c r="BA13" i="28" s="1"/>
  <c r="BH13" i="28" s="1"/>
  <c r="BL15" i="28"/>
  <c r="BL12" i="28"/>
  <c r="BL10" i="28"/>
  <c r="BL14" i="28"/>
  <c r="BL16" i="28"/>
  <c r="BL17" i="28"/>
  <c r="BL13" i="28"/>
  <c r="BL11" i="28"/>
  <c r="BL9" i="28"/>
  <c r="BA17" i="28"/>
  <c r="BH17" i="28" s="1"/>
  <c r="AZ13" i="28"/>
  <c r="BG13" i="28" s="1"/>
  <c r="AY17" i="28"/>
  <c r="BF17" i="28" s="1"/>
  <c r="AX10" i="28"/>
  <c r="BE10" i="28" s="1"/>
  <c r="AW13" i="28"/>
  <c r="BD13" i="28" s="1"/>
  <c r="AV13" i="28"/>
  <c r="BC13" i="28" s="1"/>
  <c r="BS13" i="28" s="1"/>
  <c r="BS9" i="28" l="1"/>
  <c r="BS15" i="28"/>
  <c r="BS11" i="28"/>
  <c r="BS12" i="28"/>
  <c r="BS20" i="28"/>
  <c r="BS17" i="28"/>
  <c r="BS14" i="28"/>
  <c r="BG32" i="28"/>
  <c r="BF32" i="28"/>
  <c r="BH32" i="28"/>
  <c r="BE32" i="28"/>
  <c r="Z22" i="30"/>
  <c r="S22" i="30"/>
  <c r="Z23" i="30"/>
  <c r="S23" i="30"/>
  <c r="AA22" i="30"/>
  <c r="T22" i="30"/>
  <c r="T23" i="30"/>
  <c r="AA23" i="30"/>
  <c r="AB23" i="30"/>
  <c r="U23" i="30"/>
  <c r="AB22" i="30"/>
  <c r="U22" i="30"/>
  <c r="R22" i="30"/>
  <c r="Y22" i="30"/>
  <c r="R23" i="30"/>
  <c r="Y23" i="30"/>
  <c r="W22" i="30"/>
  <c r="P22" i="30"/>
  <c r="W23" i="30"/>
  <c r="P23" i="30"/>
  <c r="X23" i="30"/>
  <c r="Q23" i="30"/>
  <c r="X22" i="30"/>
  <c r="Q22" i="30"/>
  <c r="S16" i="30"/>
  <c r="P16" i="30"/>
  <c r="AW10" i="28"/>
  <c r="BD10" i="28" s="1"/>
  <c r="AF32" i="28"/>
  <c r="AE32" i="28"/>
  <c r="AD32" i="28"/>
  <c r="AC32" i="28"/>
  <c r="AB32" i="28"/>
  <c r="AV10" i="28"/>
  <c r="AA32" i="28"/>
  <c r="U16" i="30"/>
  <c r="R12" i="30"/>
  <c r="W15" i="30"/>
  <c r="P14" i="30"/>
  <c r="U17" i="30"/>
  <c r="Y14" i="30"/>
  <c r="Z14" i="30"/>
  <c r="Z19" i="30"/>
  <c r="F15" i="30"/>
  <c r="Z15" i="30" s="1"/>
  <c r="F12" i="30"/>
  <c r="Z12" i="30" s="1"/>
  <c r="R17" i="30"/>
  <c r="D18" i="30"/>
  <c r="Q18" i="30" s="1"/>
  <c r="T16" i="30"/>
  <c r="AA17" i="30"/>
  <c r="H12" i="30"/>
  <c r="AB12" i="30" s="1"/>
  <c r="AA15" i="30"/>
  <c r="E19" i="30"/>
  <c r="Y19" i="30" s="1"/>
  <c r="X12" i="30"/>
  <c r="Q12" i="30"/>
  <c r="AB19" i="30"/>
  <c r="U19" i="30"/>
  <c r="H15" i="30"/>
  <c r="U11" i="30"/>
  <c r="AB11" i="30"/>
  <c r="H14" i="30"/>
  <c r="AB13" i="30"/>
  <c r="U13" i="30"/>
  <c r="H18" i="30"/>
  <c r="AA13" i="30"/>
  <c r="T13" i="30"/>
  <c r="G19" i="30"/>
  <c r="G12" i="30"/>
  <c r="G14" i="30"/>
  <c r="T11" i="30"/>
  <c r="AA11" i="30"/>
  <c r="G18" i="30"/>
  <c r="Z11" i="30"/>
  <c r="S11" i="30"/>
  <c r="S17" i="30"/>
  <c r="Z17" i="30"/>
  <c r="F18" i="30"/>
  <c r="S13" i="30"/>
  <c r="Z13" i="30"/>
  <c r="R16" i="30"/>
  <c r="Y16" i="30"/>
  <c r="Y11" i="30"/>
  <c r="R11" i="30"/>
  <c r="Y13" i="30"/>
  <c r="R13" i="30"/>
  <c r="E15" i="30"/>
  <c r="E18" i="30"/>
  <c r="Q11" i="30"/>
  <c r="X11" i="30"/>
  <c r="Q16" i="30"/>
  <c r="X16" i="30"/>
  <c r="Q14" i="30"/>
  <c r="X14" i="30"/>
  <c r="X17" i="30"/>
  <c r="Q17" i="30"/>
  <c r="X13" i="30"/>
  <c r="Q13" i="30"/>
  <c r="X15" i="30"/>
  <c r="Q15" i="30"/>
  <c r="D19" i="30"/>
  <c r="W18" i="30"/>
  <c r="P18" i="30"/>
  <c r="C19" i="30"/>
  <c r="C35" i="30" s="1"/>
  <c r="C36" i="30" s="1"/>
  <c r="C37" i="30" s="1"/>
  <c r="C39" i="30" s="1"/>
  <c r="P11" i="30"/>
  <c r="W11" i="30"/>
  <c r="W17" i="30"/>
  <c r="P17" i="30"/>
  <c r="W12" i="30"/>
  <c r="P12" i="30"/>
  <c r="P13" i="30"/>
  <c r="W13" i="30"/>
  <c r="AT32" i="28"/>
  <c r="AO32" i="28"/>
  <c r="AV16" i="28"/>
  <c r="AS32" i="28"/>
  <c r="AR32" i="28"/>
  <c r="AP32" i="28"/>
  <c r="AQ32" i="28"/>
  <c r="BL32" i="28"/>
  <c r="BQ8" i="28"/>
  <c r="BP8" i="28"/>
  <c r="BO8" i="28"/>
  <c r="BN8" i="28"/>
  <c r="BM8" i="28"/>
  <c r="BD32" i="28" l="1"/>
  <c r="BC16" i="28"/>
  <c r="BS16" i="28" s="1"/>
  <c r="BC10" i="28"/>
  <c r="BO20" i="28"/>
  <c r="BV20" i="28" s="1"/>
  <c r="BO21" i="28"/>
  <c r="BV21" i="28" s="1"/>
  <c r="BP21" i="28"/>
  <c r="BW21" i="28" s="1"/>
  <c r="BP20" i="28"/>
  <c r="BW20" i="28" s="1"/>
  <c r="BQ21" i="28"/>
  <c r="BX21" i="28" s="1"/>
  <c r="BQ20" i="28"/>
  <c r="BX20" i="28" s="1"/>
  <c r="BN21" i="28"/>
  <c r="BU21" i="28" s="1"/>
  <c r="BN20" i="28"/>
  <c r="BU20" i="28" s="1"/>
  <c r="BM21" i="28"/>
  <c r="BT21" i="28" s="1"/>
  <c r="BM20" i="28"/>
  <c r="BT20" i="28" s="1"/>
  <c r="S12" i="30"/>
  <c r="R19" i="30"/>
  <c r="X18" i="30"/>
  <c r="S15" i="30"/>
  <c r="U12" i="30"/>
  <c r="E35" i="30"/>
  <c r="E36" i="30" s="1"/>
  <c r="E37" i="30" s="1"/>
  <c r="E39" i="30" s="1"/>
  <c r="U15" i="30"/>
  <c r="AB15" i="30"/>
  <c r="U18" i="30"/>
  <c r="AB18" i="30"/>
  <c r="AB14" i="30"/>
  <c r="U14" i="30"/>
  <c r="AA14" i="30"/>
  <c r="T14" i="30"/>
  <c r="AA12" i="30"/>
  <c r="T12" i="30"/>
  <c r="T19" i="30"/>
  <c r="AA19" i="30"/>
  <c r="AA18" i="30"/>
  <c r="T18" i="30"/>
  <c r="Z18" i="30"/>
  <c r="S18" i="30"/>
  <c r="Y18" i="30"/>
  <c r="R18" i="30"/>
  <c r="R15" i="30"/>
  <c r="Y15" i="30"/>
  <c r="X19" i="30"/>
  <c r="Q19" i="30"/>
  <c r="P19" i="30"/>
  <c r="P35" i="30" s="1"/>
  <c r="P36" i="30" s="1"/>
  <c r="W19" i="30"/>
  <c r="W35" i="30" s="1"/>
  <c r="H35" i="30"/>
  <c r="H36" i="30" s="1"/>
  <c r="H37" i="30" s="1"/>
  <c r="H39" i="30" s="1"/>
  <c r="F35" i="30"/>
  <c r="F36" i="30" s="1"/>
  <c r="F37" i="30" s="1"/>
  <c r="F39" i="30" s="1"/>
  <c r="D35" i="30"/>
  <c r="D36" i="30" s="1"/>
  <c r="D37" i="30" s="1"/>
  <c r="D39" i="30" s="1"/>
  <c r="G35" i="30"/>
  <c r="G36" i="30" s="1"/>
  <c r="G37" i="30" s="1"/>
  <c r="G39" i="30" s="1"/>
  <c r="BQ9" i="28"/>
  <c r="BX9" i="28" s="1"/>
  <c r="BQ17" i="28"/>
  <c r="BX17" i="28" s="1"/>
  <c r="BQ16" i="28"/>
  <c r="BX16" i="28" s="1"/>
  <c r="BQ12" i="28"/>
  <c r="BX12" i="28" s="1"/>
  <c r="BQ10" i="28"/>
  <c r="BX10" i="28" s="1"/>
  <c r="BQ15" i="28"/>
  <c r="BX15" i="28" s="1"/>
  <c r="BQ11" i="28"/>
  <c r="BX11" i="28" s="1"/>
  <c r="BQ14" i="28"/>
  <c r="BX14" i="28" s="1"/>
  <c r="BQ13" i="28"/>
  <c r="BX13" i="28" s="1"/>
  <c r="BP13" i="28"/>
  <c r="BW13" i="28" s="1"/>
  <c r="BP12" i="28"/>
  <c r="BW12" i="28" s="1"/>
  <c r="BP11" i="28"/>
  <c r="BW11" i="28" s="1"/>
  <c r="BP9" i="28"/>
  <c r="BW9" i="28" s="1"/>
  <c r="BP10" i="28"/>
  <c r="BW10" i="28" s="1"/>
  <c r="BP14" i="28"/>
  <c r="BW14" i="28" s="1"/>
  <c r="BP16" i="28"/>
  <c r="BW16" i="28" s="1"/>
  <c r="BP15" i="28"/>
  <c r="BW15" i="28" s="1"/>
  <c r="BP17" i="28"/>
  <c r="BW17" i="28" s="1"/>
  <c r="BO16" i="28"/>
  <c r="BV16" i="28" s="1"/>
  <c r="BO17" i="28"/>
  <c r="BV17" i="28" s="1"/>
  <c r="BO12" i="28"/>
  <c r="BV12" i="28" s="1"/>
  <c r="BO9" i="28"/>
  <c r="BV9" i="28" s="1"/>
  <c r="BO10" i="28"/>
  <c r="BV10" i="28" s="1"/>
  <c r="BO15" i="28"/>
  <c r="BV15" i="28" s="1"/>
  <c r="BO14" i="28"/>
  <c r="BV14" i="28" s="1"/>
  <c r="BO11" i="28"/>
  <c r="BV11" i="28" s="1"/>
  <c r="BO13" i="28"/>
  <c r="BV13" i="28" s="1"/>
  <c r="BN16" i="28"/>
  <c r="BU16" i="28" s="1"/>
  <c r="BN12" i="28"/>
  <c r="BU12" i="28" s="1"/>
  <c r="BN9" i="28"/>
  <c r="BU9" i="28" s="1"/>
  <c r="BN17" i="28"/>
  <c r="BU17" i="28" s="1"/>
  <c r="BN11" i="28"/>
  <c r="BU11" i="28" s="1"/>
  <c r="BN10" i="28"/>
  <c r="BU10" i="28" s="1"/>
  <c r="BN13" i="28"/>
  <c r="BU13" i="28" s="1"/>
  <c r="BN14" i="28"/>
  <c r="BU14" i="28" s="1"/>
  <c r="BN15" i="28"/>
  <c r="BU15" i="28" s="1"/>
  <c r="BM9" i="28"/>
  <c r="BT9" i="28" s="1"/>
  <c r="BM13" i="28"/>
  <c r="BT13" i="28" s="1"/>
  <c r="BM12" i="28"/>
  <c r="BT12" i="28" s="1"/>
  <c r="BM11" i="28"/>
  <c r="BT11" i="28" s="1"/>
  <c r="BM10" i="28"/>
  <c r="BT10" i="28" s="1"/>
  <c r="BM16" i="28"/>
  <c r="BT16" i="28" s="1"/>
  <c r="BM17" i="28"/>
  <c r="BT17" i="28" s="1"/>
  <c r="BM14" i="28"/>
  <c r="BT14" i="28" s="1"/>
  <c r="BM15" i="28"/>
  <c r="BT15" i="28" s="1"/>
  <c r="AY32" i="28"/>
  <c r="AV32" i="28"/>
  <c r="AX32" i="28"/>
  <c r="AW32" i="28"/>
  <c r="BC32" i="28" l="1"/>
  <c r="BS10" i="28"/>
  <c r="C38" i="30"/>
  <c r="Z35" i="30"/>
  <c r="X35" i="30"/>
  <c r="AB35" i="30"/>
  <c r="Q35" i="30"/>
  <c r="Q36" i="30" s="1"/>
  <c r="T35" i="30"/>
  <c r="T36" i="30" s="1"/>
  <c r="AA35" i="30"/>
  <c r="U35" i="30"/>
  <c r="U36" i="30" s="1"/>
  <c r="R35" i="30"/>
  <c r="R36" i="30" s="1"/>
  <c r="S35" i="30"/>
  <c r="S36" i="30" s="1"/>
  <c r="Y35" i="30"/>
  <c r="BA32" i="28"/>
  <c r="AL32" i="28"/>
  <c r="AH32" i="28"/>
  <c r="BN32" i="28"/>
  <c r="BQ32" i="28"/>
  <c r="AJ32" i="28"/>
  <c r="BP32" i="28"/>
  <c r="BM32" i="28"/>
  <c r="AZ32" i="28"/>
  <c r="BO32" i="28"/>
  <c r="AK32" i="28"/>
  <c r="AI32" i="28"/>
  <c r="AM32" i="28"/>
  <c r="D36" i="28" l="1"/>
  <c r="D38" i="28" s="1"/>
  <c r="H36" i="28"/>
  <c r="H37" i="28" s="1"/>
  <c r="F36" i="28"/>
  <c r="F37" i="28" s="1"/>
  <c r="E36" i="28"/>
  <c r="E37" i="28" s="1"/>
  <c r="BS32" i="28"/>
  <c r="C36" i="28"/>
  <c r="G36" i="28"/>
  <c r="D38" i="30"/>
  <c r="G38" i="30"/>
  <c r="F38" i="30"/>
  <c r="E38" i="30"/>
  <c r="H38" i="30"/>
  <c r="BT32" i="28"/>
  <c r="BW32" i="28"/>
  <c r="BU32" i="28"/>
  <c r="BX32" i="28"/>
  <c r="BV32" i="28"/>
  <c r="F38" i="28" l="1"/>
  <c r="H38" i="28"/>
  <c r="D37" i="28"/>
  <c r="E38" i="28"/>
  <c r="G38" i="28"/>
  <c r="G37" i="28"/>
  <c r="C38" i="28"/>
  <c r="C37"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tc={27AF56A4-7654-42E2-B796-08F861BC1330}</author>
  </authors>
  <commentList>
    <comment ref="B29" authorId="0" shapeId="0" xr:uid="{27AF56A4-7654-42E2-B796-08F861BC1330}">
      <text>
        <t>[Trådet kommentar]
Din version af Excel lader dig læse denne trådede kommentar. Eventuelle ændringer vil dog blive fjernet, hvis filen åbnes i en nyere version af Excel. Få mere at vide: https://go.microsoft.com/fwlink/?linkid=870924
Kommentar:
    Tallene i denne tabel angiver brændstofforbrug i marken. "Transport" skal være med i denne liste for at regnearket fungerer og brændstofforbruget i marken for "Transport" er derfor sat til "0".</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tc={9997AEAC-0EB2-4719-A45D-E5F292F2B455}</author>
    <author>tc={A6670269-5A3A-4493-AEB3-FC58185E235D}</author>
    <author>tc={DD0E72F6-41FB-42B5-B38E-48D172DB378D}</author>
    <author>tc={88522949-B6E6-454B-A642-3E3E97CC995D}</author>
    <author>tc={BAE90F58-CEC6-4848-8B0F-C6A3DCABDE11}</author>
    <author>tc={8B51E5D4-0C9B-47C5-861B-6E0469FDC163}</author>
    <author>tc={9422B2B1-83BD-4030-B2E5-CF87DA832A26}</author>
    <author>tc={D0488ED7-924D-4594-9D0B-3F11052D731A}</author>
    <author>tc={7E45D2BA-0D16-4600-BD57-E724C9F73C56}</author>
    <author>tc={8CC3ABA6-A603-4DE3-B0A2-8A5DAAA87CC3}</author>
    <author>tc={FF758F12-6B09-4F94-A8E0-12B47174CAA1}</author>
  </authors>
  <commentList>
    <comment ref="F7" authorId="0" shapeId="0" xr:uid="{9997AEAC-0EB2-4719-A45D-E5F292F2B455}">
      <text>
        <t>[Trådet kommentar]
Din version af Excel lader dig læse denne trådede kommentar. Eventuelle ændringer vil dog blive fjernet, hvis filen åbnes i en nyere version af Excel. Få mere at vide: https://go.microsoft.com/fwlink/?linkid=870924
Kommentar:
    Beregnes ud fra "Mængde pr. behandling" og "lastkapacitet".</t>
      </text>
    </comment>
    <comment ref="B10" authorId="1" shapeId="0" xr:uid="{A6670269-5A3A-4493-AEB3-FC58185E235D}">
      <text>
        <t>[Trådet kommentar]
Din version af Excel lader dig læse denne trådede kommentar. Eventuelle ændringer vil dog blive fjernet, hvis filen åbnes i en nyere version af Excel. Få mere at vide: https://go.microsoft.com/fwlink/?linkid=870924
Kommentar:
    Brug "Drop down" listen, hvis der skal ændres til en anden så-aktivitet. Hvis den ønskede aktivitet mangler i listen, kan den tilføjes til listen i fanebladet "Standardtal".</t>
      </text>
    </comment>
    <comment ref="D11" authorId="2" shapeId="0" xr:uid="{DD0E72F6-41FB-42B5-B38E-48D172DB378D}">
      <text>
        <t>[Trådet kommentar]
Din version af Excel lader dig læse denne trådede kommentar. Eventuelle ændringer vil dog blive fjernet, hvis filen åbnes i en nyere version af Excel. Få mere at vide: https://go.microsoft.com/fwlink/?linkid=870924
Kommentar:
    Beregnes ud fra "mængde pr. behandling" og "Lastkapacitet", da det forventes, at lastkapaciteten, fremfor tidsforbruget, er begrænsende for hvor mange hektar, der kan behandles før hjemkørsel.
Der kan indtastes en værdi i denne celle, hvis det ønskes. 
Hvis du senere ønsker, at tallet beregnes, så kan du indsætte denne formel "=E11/J11".</t>
      </text>
    </comment>
    <comment ref="F12" authorId="3" shapeId="0" xr:uid="{88522949-B6E6-454B-A642-3E3E97CC995D}">
      <text>
        <t>[Trådet kommentar]
Din version af Excel lader dig læse denne trådede kommentar. Eventuelle ændringer vil dog blive fjernet, hvis filen åbnes i en nyere version af Excel. Få mere at vide: https://go.microsoft.com/fwlink/?linkid=870924
Kommentar:
    Her udregnes en værdi, hvis der ikke er udfyldt en værdi i lastkapacitet for "Traktor med vogn". Dvs. der benyttes ikke traktor til transport af udsæd og udsæden forventes at blive transporteret i såmåskinen.</t>
      </text>
    </comment>
    <comment ref="H13" authorId="4" shapeId="0" xr:uid="{BAE90F58-CEC6-4848-8B0F-C6A3DCABDE11}">
      <text>
        <t>[Trådet kommentar]
Din version af Excel lader dig læse denne trådede kommentar. Eventuelle ændringer vil dog blive fjernet, hvis filen åbnes i en nyere version af Excel. Få mere at vide: https://go.microsoft.com/fwlink/?linkid=870924
Kommentar:
    Ens med lastkapaciteten i markredskabet (dvs. gyllevognen i celle E13), da det forventes, at der ikke benyttes en særskilt vogn til gylletransport.</t>
      </text>
    </comment>
    <comment ref="B20" authorId="5" shapeId="0" xr:uid="{8B51E5D4-0C9B-47C5-861B-6E0469FDC163}">
      <text>
        <t>[Trådet kommentar]
Din version af Excel lader dig læse denne trådede kommentar. Eventuelle ændringer vil dog blive fjernet, hvis filen åbnes i en nyere version af Excel. Få mere at vide: https://go.microsoft.com/fwlink/?linkid=870924
Kommentar:
    Brug "Drop down" listen, hvis der skal ændres til en anden type af harvning. 
Hvis den ønskede aktivitet mangler i listen, kan den tilføjes til listen i fanebladet "Standardtal".</t>
      </text>
    </comment>
    <comment ref="B23" authorId="6" shapeId="0" xr:uid="{9422B2B1-83BD-4030-B2E5-CF87DA832A26}">
      <text>
        <t>[Trådet kommentar]
Din version af Excel lader dig læse denne trådede kommentar. Eventuelle ændringer vil dog blive fjernet, hvis filen åbnes i en nyere version af Excel. Få mere at vide: https://go.microsoft.com/fwlink/?linkid=870924
Kommentar:
    Brug "Drop down" listen, hvis der skal ændres til en anden type af strigling. 
Hvis den ønskede aktivitet mangler i listen, kan den tilføjes til listen i fanebladet "Standardtal".</t>
      </text>
    </comment>
    <comment ref="B24" authorId="7" shapeId="0" xr:uid="{D0488ED7-924D-4594-9D0B-3F11052D731A}">
      <text>
        <t>[Trådet kommentar]
Din version af Excel lader dig læse denne trådede kommentar. Eventuelle ændringer vil dog blive fjernet, hvis filen åbnes i en nyere version af Excel. Få mere at vide: https://go.microsoft.com/fwlink/?linkid=870924
Kommentar:
    Brug "Drop down" listen, hvis der skal ændres til en anden type af skårlægning.
Hvis den ønskede aktivitet mangler i listen, kan den tilføjes til listen i fanebladet "Standardtal".</t>
      </text>
    </comment>
    <comment ref="B25" authorId="8" shapeId="0" xr:uid="{7E45D2BA-0D16-4600-BD57-E724C9F73C56}">
      <text>
        <t>[Trådet kommentar]
Din version af Excel lader dig læse denne trådede kommentar. Eventuelle ændringer vil dog blive fjernet, hvis filen åbnes i en nyere version af Excel. Få mere at vide: https://go.microsoft.com/fwlink/?linkid=870924
Kommentar:
    Brug "Drop down" listen, hvis der skal ændres til en anden type af snitning.
Hvis den ønskede aktivitet mangler i listen, kan den tilføjes til listen i fanebladet "Standardtal".</t>
      </text>
    </comment>
    <comment ref="B29" authorId="9" shapeId="0" xr:uid="{8CC3ABA6-A603-4DE3-B0A2-8A5DAAA87CC3}">
      <text>
        <t>[Trådet kommentar]
Din version af Excel lader dig læse denne trådede kommentar. Eventuelle ændringer vil dog blive fjernet, hvis filen åbnes i en nyere version af Excel. Få mere at vide: https://go.microsoft.com/fwlink/?linkid=870924
Kommentar:
    Hvis den ønskede aktivitet mangler i listen, kan den tilføjes til listen i fanebladet "Standardtal" og derefter kan den vælges her.</t>
      </text>
    </comment>
    <comment ref="C40" authorId="10" shapeId="0" xr:uid="{FF758F12-6B09-4F94-A8E0-12B47174CAA1}">
      <text>
        <t>[Trådet kommentar]
Din version af Excel lader dig læse denne trådede kommentar. Eventuelle ændringer vil dog blive fjernet, hvis filen åbnes i en nyere version af Excel. Få mere at vide: https://go.microsoft.com/fwlink/?linkid=870924
Kommentar:
    Brændstofpris kan ændres i fanebladet "Standardtal"</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tc={CE95D912-7CE6-42E0-9DB6-D231BEDBD419}</author>
    <author>tc={BE27C208-1982-43FB-99A6-C0CFC10A2883}</author>
  </authors>
  <commentList>
    <comment ref="J9" authorId="0" shapeId="0" xr:uid="{CE95D912-7CE6-42E0-9DB6-D231BEDBD419}">
      <text>
        <t>[Trådet kommentar]
Din version af Excel lader dig læse denne trådede kommentar. Eventuelle ændringer vil dog blive fjernet, hvis filen åbnes i en nyere version af Excel. Få mere at vide: https://go.microsoft.com/fwlink/?linkid=870924
Kommentar:
    Dette tal kan ændres i fanebladet "Standardtal".</t>
      </text>
    </comment>
    <comment ref="M9" authorId="1" shapeId="0" xr:uid="{BE27C208-1982-43FB-99A6-C0CFC10A2883}">
      <text>
        <t>[Trådet kommentar]
Din version af Excel lader dig læse denne trådede kommentar. Eventuelle ændringer vil dog blive fjernet, hvis filen åbnes i en nyere version af Excel. Få mere at vide: https://go.microsoft.com/fwlink/?linkid=870924
Kommentar:
    Dette tal kan ændres i fanebladet "Standardtal".</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tc={6ECD6681-947E-4D6A-B54C-620CE1D035BF}</author>
    <author>tc={D8A3FA44-2891-451D-B71B-C5EC5F0C51BE}</author>
    <author>tc={CA30B127-B533-414C-A021-1E0077BA09E6}</author>
    <author>tc={AD132F49-A86F-4F01-AAF6-D6A3A7BD1C9C}</author>
    <author>tc={8090BD60-096A-4877-A57C-F85DAD861783}</author>
    <author>tc={C9FA70B0-4C06-4BC3-B263-5B3E77D16C53}</author>
    <author>tc={4CF7B289-46F1-4B3C-826B-0783BFBA8CA2}</author>
    <author>tc={1683D414-B146-4C4C-9971-6CF5C5C3AD86}</author>
    <author>tc={71B2F24F-2211-4233-A392-82811F46EA9F}</author>
    <author>tc={15CB3688-6D06-453B-88C4-BC1FC1855F61}</author>
    <author>tc={79DBDEA2-23B8-470D-89C5-CB07EA047585}</author>
  </authors>
  <commentList>
    <comment ref="F7" authorId="0" shapeId="0" xr:uid="{6ECD6681-947E-4D6A-B54C-620CE1D035BF}">
      <text>
        <t>[Trådet kommentar]
Din version af Excel lader dig læse denne trådede kommentar. Eventuelle ændringer vil dog blive fjernet, hvis filen åbnes i en nyere version af Excel. Få mere at vide: https://go.microsoft.com/fwlink/?linkid=870924
Kommentar:
    Beregnes ud fra "Mængde pr. behandling" og "lastkapacitet".</t>
      </text>
    </comment>
    <comment ref="B10" authorId="1" shapeId="0" xr:uid="{D8A3FA44-2891-451D-B71B-C5EC5F0C51BE}">
      <text>
        <t>[Trådet kommentar]
Din version af Excel lader dig læse denne trådede kommentar. Eventuelle ændringer vil dog blive fjernet, hvis filen åbnes i en nyere version af Excel. Få mere at vide: https://go.microsoft.com/fwlink/?linkid=870924
Kommentar:
    Brug "Drop down" listen, hvis der skal ændres til en anden så-aktivitet. Hvis den ønskede aktivitet mangler i listen, kan den tilføjes til listen i fanebladet "Standardtal".</t>
      </text>
    </comment>
    <comment ref="D11" authorId="2" shapeId="0" xr:uid="{CA30B127-B533-414C-A021-1E0077BA09E6}">
      <text>
        <t>[Trådet kommentar]
Din version af Excel lader dig læse denne trådede kommentar. Eventuelle ændringer vil dog blive fjernet, hvis filen åbnes i en nyere version af Excel. Få mere at vide: https://go.microsoft.com/fwlink/?linkid=870924
Kommentar:
    Beregnes ud fra "mængde pr. behandling" og "Lastkapacitet", da det forventes, at lastkapaciteten, fremfor tidsforbruget, er begrænsende for hvor mange hektar, der kan behandles før hjemkørsel.
Der kan indtastes en værdi i denne celle, hvis det ønskes. 
Hvis du senere ønsker, at tallet beregnes, så kan du indsætte denne formel "=E11/J11".</t>
      </text>
    </comment>
    <comment ref="F12" authorId="3" shapeId="0" xr:uid="{AD132F49-A86F-4F01-AAF6-D6A3A7BD1C9C}">
      <text>
        <t>[Trådet kommentar]
Din version af Excel lader dig læse denne trådede kommentar. Eventuelle ændringer vil dog blive fjernet, hvis filen åbnes i en nyere version af Excel. Få mere at vide: https://go.microsoft.com/fwlink/?linkid=870924
Kommentar:
    Her udregnes en værdi, hvis der ikke er udfyldt en værdi i lastkapacitet for "Traktor med vogn". Dvs. der benyttes ikke traktor til transport af udsæd og udsæden forventes at blive transporteret i såmåskinen.</t>
      </text>
    </comment>
    <comment ref="H13" authorId="4" shapeId="0" xr:uid="{8090BD60-096A-4877-A57C-F85DAD861783}">
      <text>
        <t>[Trådet kommentar]
Din version af Excel lader dig læse denne trådede kommentar. Eventuelle ændringer vil dog blive fjernet, hvis filen åbnes i en nyere version af Excel. Få mere at vide: https://go.microsoft.com/fwlink/?linkid=870924
Kommentar:
    Ens med lastkapaciteten i markredskabet (dvs. gyllevognen i celle E13), da det forventes, at der ikke benyttes en særskilt vogn til gylletransport.</t>
      </text>
    </comment>
    <comment ref="B20" authorId="5" shapeId="0" xr:uid="{C9FA70B0-4C06-4BC3-B263-5B3E77D16C53}">
      <text>
        <t>[Trådet kommentar]
Din version af Excel lader dig læse denne trådede kommentar. Eventuelle ændringer vil dog blive fjernet, hvis filen åbnes i en nyere version af Excel. Få mere at vide: https://go.microsoft.com/fwlink/?linkid=870924
Kommentar:
    Brug "Drop down" listen, hvis der skal ændres til en anden type af harvning. 
Hvis den ønskede aktivitet mangler i listen, kan den tilføjes til listen i fanebladet "Standardtal".</t>
      </text>
    </comment>
    <comment ref="B23" authorId="6" shapeId="0" xr:uid="{4CF7B289-46F1-4B3C-826B-0783BFBA8CA2}">
      <text>
        <t>[Trådet kommentar]
Din version af Excel lader dig læse denne trådede kommentar. Eventuelle ændringer vil dog blive fjernet, hvis filen åbnes i en nyere version af Excel. Få mere at vide: https://go.microsoft.com/fwlink/?linkid=870924
Kommentar:
    Brug "Drop down" listen, hvis der skal ændres til en anden type af strigling. 
Hvis den ønskede aktivitet mangler i listen, kan den tilføjes til listen i fanebladet "Standardtal".</t>
      </text>
    </comment>
    <comment ref="B24" authorId="7" shapeId="0" xr:uid="{1683D414-B146-4C4C-9971-6CF5C5C3AD86}">
      <text>
        <t>[Trådet kommentar]
Din version af Excel lader dig læse denne trådede kommentar. Eventuelle ændringer vil dog blive fjernet, hvis filen åbnes i en nyere version af Excel. Få mere at vide: https://go.microsoft.com/fwlink/?linkid=870924
Kommentar:
    Brug "Drop down" listen, hvis der skal ændres til en anden type af skårlægning.
Hvis den ønskede aktivitet mangler i listen, kan den tilføjes til listen i fanebladet "Standardtal".</t>
      </text>
    </comment>
    <comment ref="B25" authorId="8" shapeId="0" xr:uid="{71B2F24F-2211-4233-A392-82811F46EA9F}">
      <text>
        <t>[Trådet kommentar]
Din version af Excel lader dig læse denne trådede kommentar. Eventuelle ændringer vil dog blive fjernet, hvis filen åbnes i en nyere version af Excel. Få mere at vide: https://go.microsoft.com/fwlink/?linkid=870924
Kommentar:
    Brug "Drop down" listen, hvis der skal ændres til en anden type af snitning.
Hvis den ønskede aktivitet mangler i listen, kan den tilføjes til listen i fanebladet "Standardtal".</t>
      </text>
    </comment>
    <comment ref="B29" authorId="9" shapeId="0" xr:uid="{15CB3688-6D06-453B-88C4-BC1FC1855F61}">
      <text>
        <t>[Trådet kommentar]
Din version af Excel lader dig læse denne trådede kommentar. Eventuelle ændringer vil dog blive fjernet, hvis filen åbnes i en nyere version af Excel. Få mere at vide: https://go.microsoft.com/fwlink/?linkid=870924
Kommentar:
    Hvis den ønskede aktivitet mangler i listen, kan den tilføjes til listen i fanebladet "Standardtal" og derefter kan den vælges her.</t>
      </text>
    </comment>
    <comment ref="C40" authorId="10" shapeId="0" xr:uid="{79DBDEA2-23B8-470D-89C5-CB07EA047585}">
      <text>
        <t>[Trådet kommentar]
Din version af Excel lader dig læse denne trådede kommentar. Eventuelle ændringer vil dog blive fjernet, hvis filen åbnes i en nyere version af Excel. Få mere at vide: https://go.microsoft.com/fwlink/?linkid=870924
Kommentar:
    Brændstofpris kan ændres i fanebladet "Standardtal"</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tc={95614D83-3000-4432-8716-750D6732057F}</author>
    <author>tc={F9340CA6-06EE-42EC-A92C-54A1F68F25A3}</author>
  </authors>
  <commentList>
    <comment ref="J9" authorId="0" shapeId="0" xr:uid="{95614D83-3000-4432-8716-750D6732057F}">
      <text>
        <t>[Trådet kommentar]
Din version af Excel lader dig læse denne trådede kommentar. Eventuelle ændringer vil dog blive fjernet, hvis filen åbnes i en nyere version af Excel. Få mere at vide: https://go.microsoft.com/fwlink/?linkid=870924
Kommentar:
    Dette tal kan ændres i fanebladet "Standardtal".</t>
      </text>
    </comment>
    <comment ref="M9" authorId="1" shapeId="0" xr:uid="{F9340CA6-06EE-42EC-A92C-54A1F68F25A3}">
      <text>
        <t>[Trådet kommentar]
Din version af Excel lader dig læse denne trådede kommentar. Eventuelle ændringer vil dog blive fjernet, hvis filen åbnes i en nyere version af Excel. Få mere at vide: https://go.microsoft.com/fwlink/?linkid=870924
Kommentar:
    Dette tal kan ændres i fanebladet "Standardtal".</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tc={270E6498-9601-4D3E-A407-14E84445E31D}</author>
    <author>tc={AD2C9EB6-17ED-4DF8-AE4C-FF5D543CAE4F}</author>
    <author>tc={F1A6E6FC-F83B-4512-845B-52DE9913670D}</author>
    <author>tc={DEC507CE-2D71-43C2-927F-65DE55873566}</author>
    <author>tc={B2ABB7E7-69BF-4C5F-A6B2-4A69DBA4A4A5}</author>
    <author>tc={D99EF5FF-7D6E-44E9-B52C-28DE6BFD06F0}</author>
    <author>tc={EBD2D84C-7CBD-4724-873B-B65659B1FAA1}</author>
    <author>tc={720C8E65-1654-45CA-B291-6CD8095CC5F7}</author>
    <author>tc={1F4AAE18-78A8-4D21-BA24-85EC7EE02430}</author>
    <author>tc={1E929D41-7F0F-45A1-A053-7479BF68E9BF}</author>
    <author>tc={8AD510CF-453B-4146-9842-10BDF19A4DF4}</author>
    <author>tc={2B1F9377-1D5B-4F6E-A616-E9FF4B7C1F32}</author>
  </authors>
  <commentList>
    <comment ref="F7" authorId="0" shapeId="0" xr:uid="{270E6498-9601-4D3E-A407-14E84445E31D}">
      <text>
        <t>[Trådet kommentar]
Din version af Excel lader dig læse denne trådede kommentar. Eventuelle ændringer vil dog blive fjernet, hvis filen åbnes i en nyere version af Excel. Få mere at vide: https://go.microsoft.com/fwlink/?linkid=870924
Kommentar:
    Beregnes ud fra "Mængde pr. behandling" og "lastkapacitet".</t>
      </text>
    </comment>
    <comment ref="B10" authorId="1" shapeId="0" xr:uid="{AD2C9EB6-17ED-4DF8-AE4C-FF5D543CAE4F}">
      <text>
        <t>[Trådet kommentar]
Din version af Excel lader dig læse denne trådede kommentar. Eventuelle ændringer vil dog blive fjernet, hvis filen åbnes i en nyere version af Excel. Få mere at vide: https://go.microsoft.com/fwlink/?linkid=870924
Kommentar:
    Brug "Drop down" listen, hvis der skal ændres til en anden så-aktivitet. Hvis den ønskede aktivitet mangler i listen, kan den tilføjes til listen i fanebladet "Standardtal".</t>
      </text>
    </comment>
    <comment ref="D11" authorId="2" shapeId="0" xr:uid="{F1A6E6FC-F83B-4512-845B-52DE9913670D}">
      <text>
        <t>[Trådet kommentar]
Din version af Excel lader dig læse denne trådede kommentar. Eventuelle ændringer vil dog blive fjernet, hvis filen åbnes i en nyere version af Excel. Få mere at vide: https://go.microsoft.com/fwlink/?linkid=870924
Kommentar:
    Beregnes ud fra "mængde pr. behandling" og "Lastkapacitet", da det forventes, at lastkapaciteten, fremfor tidsforbruget, er begrænsende for hvor mange hektar, der kan behandles før hjemkørsel.
Der kan indtastes en værdi i denne celle, hvis det ønskes. 
Hvis du senere ønsker, at tallet beregnes, så kan du indsætte denne formel "=E11/J11".</t>
      </text>
    </comment>
    <comment ref="F12" authorId="3" shapeId="0" xr:uid="{DEC507CE-2D71-43C2-927F-65DE55873566}">
      <text>
        <t>[Trådet kommentar]
Din version af Excel lader dig læse denne trådede kommentar. Eventuelle ændringer vil dog blive fjernet, hvis filen åbnes i en nyere version af Excel. Få mere at vide: https://go.microsoft.com/fwlink/?linkid=870924
Kommentar:
    Her udregnes en værdi, hvis der ikke er udfyldt en værdi i lastkapacitet for "Traktor med vogn". Dvs. der benyttes ikke traktor til transport af udsæd og udsæden forventes at blive transporteret i såmåskinen.</t>
      </text>
    </comment>
    <comment ref="H13" authorId="4" shapeId="0" xr:uid="{B2ABB7E7-69BF-4C5F-A6B2-4A69DBA4A4A5}">
      <text>
        <t>[Trådet kommentar]
Din version af Excel lader dig læse denne trådede kommentar. Eventuelle ændringer vil dog blive fjernet, hvis filen åbnes i en nyere version af Excel. Få mere at vide: https://go.microsoft.com/fwlink/?linkid=870924
Kommentar:
    Ens med lastkapaciteten i markredskabet (dvs. gyllevognen i celle E13), da det forventes, at der ikke benyttes en særskilt vogn til gylletransport.</t>
      </text>
    </comment>
    <comment ref="B20" authorId="5" shapeId="0" xr:uid="{D99EF5FF-7D6E-44E9-B52C-28DE6BFD06F0}">
      <text>
        <t>[Trådet kommentar]
Din version af Excel lader dig læse denne trådede kommentar. Eventuelle ændringer vil dog blive fjernet, hvis filen åbnes i en nyere version af Excel. Få mere at vide: https://go.microsoft.com/fwlink/?linkid=870924
Kommentar:
    Brug "Drop down" listen, hvis der skal ændres til en anden type af harvning. 
Hvis den ønskede aktivitet mangler i listen, kan den tilføjes til listen i fanebladet "Standardtal".</t>
      </text>
    </comment>
    <comment ref="B23" authorId="6" shapeId="0" xr:uid="{EBD2D84C-7CBD-4724-873B-B65659B1FAA1}">
      <text>
        <t>[Trådet kommentar]
Din version af Excel lader dig læse denne trådede kommentar. Eventuelle ændringer vil dog blive fjernet, hvis filen åbnes i en nyere version af Excel. Få mere at vide: https://go.microsoft.com/fwlink/?linkid=870924
Kommentar:
    Brug "Drop down" listen, hvis der skal ændres til en anden type af strigling. 
Hvis den ønskede aktivitet mangler i listen, kan den tilføjes til listen i fanebladet "Standardtal".</t>
      </text>
    </comment>
    <comment ref="B24" authorId="7" shapeId="0" xr:uid="{720C8E65-1654-45CA-B291-6CD8095CC5F7}">
      <text>
        <t>[Trådet kommentar]
Din version af Excel lader dig læse denne trådede kommentar. Eventuelle ændringer vil dog blive fjernet, hvis filen åbnes i en nyere version af Excel. Få mere at vide: https://go.microsoft.com/fwlink/?linkid=870924
Kommentar:
    Brug "Drop down" listen, hvis der skal ændres til en anden type af skårlægning.
Hvis den ønskede aktivitet mangler i listen, kan den tilføjes til listen i fanebladet "Standardtal".</t>
      </text>
    </comment>
    <comment ref="B25" authorId="8" shapeId="0" xr:uid="{1F4AAE18-78A8-4D21-BA24-85EC7EE02430}">
      <text>
        <t>[Trådet kommentar]
Din version af Excel lader dig læse denne trådede kommentar. Eventuelle ændringer vil dog blive fjernet, hvis filen åbnes i en nyere version af Excel. Få mere at vide: https://go.microsoft.com/fwlink/?linkid=870924
Kommentar:
    Brug "Drop down" listen, hvis der skal ændres til en anden type af snitning.
Hvis den ønskede aktivitet mangler i listen, kan den tilføjes til listen i fanebladet "Standardtal".</t>
      </text>
    </comment>
    <comment ref="B29" authorId="9" shapeId="0" xr:uid="{1E929D41-7F0F-45A1-A053-7479BF68E9BF}">
      <text>
        <t>[Trådet kommentar]
Din version af Excel lader dig læse denne trådede kommentar. Eventuelle ændringer vil dog blive fjernet, hvis filen åbnes i en nyere version af Excel. Få mere at vide: https://go.microsoft.com/fwlink/?linkid=870924
Kommentar:
    Hvis den ønskede aktivitet mangler i listen, kan den tilføjes til listen i fanebladet "Standardtal" og derefter kan den vælges her.</t>
      </text>
    </comment>
    <comment ref="B30" authorId="10" shapeId="0" xr:uid="{8AD510CF-453B-4146-9842-10BDF19A4DF4}">
      <text>
        <t>[Trådet kommentar]
Din version af Excel lader dig læse denne trådede kommentar. Eventuelle ændringer vil dog blive fjernet, hvis filen åbnes i en nyere version af Excel. Få mere at vide: https://go.microsoft.com/fwlink/?linkid=870924
Kommentar:
    Jeg har tilføjet harvning da der mangler "stængelknusning" i tabellen med brændstofforbrug. Da brændstofforbruget er sammenligneligt for stængelknusning og dybdeharvning kan "harvning, dybde-" bruges i stedet for.</t>
      </text>
    </comment>
    <comment ref="C40" authorId="11" shapeId="0" xr:uid="{2B1F9377-1D5B-4F6E-A616-E9FF4B7C1F32}">
      <text>
        <t>[Trådet kommentar]
Din version af Excel lader dig læse denne trådede kommentar. Eventuelle ændringer vil dog blive fjernet, hvis filen åbnes i en nyere version af Excel. Få mere at vide: https://go.microsoft.com/fwlink/?linkid=870924
Kommentar:
    Brændstofpris kan ændres i fanebladet "Standardtal"</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tc={D2CE7C8A-F950-44A4-A713-FC1CC4AF4D1B}</author>
    <author>tc={CEC11874-407A-4C7B-B31C-FE4CF1E6BAA3}</author>
  </authors>
  <commentList>
    <comment ref="J9" authorId="0" shapeId="0" xr:uid="{D2CE7C8A-F950-44A4-A713-FC1CC4AF4D1B}">
      <text>
        <t>[Trådet kommentar]
Din version af Excel lader dig læse denne trådede kommentar. Eventuelle ændringer vil dog blive fjernet, hvis filen åbnes i en nyere version af Excel. Få mere at vide: https://go.microsoft.com/fwlink/?linkid=870924
Kommentar:
    Dette tal kan ændres i fanebladet "Standardtal".</t>
      </text>
    </comment>
    <comment ref="M9" authorId="1" shapeId="0" xr:uid="{CEC11874-407A-4C7B-B31C-FE4CF1E6BAA3}">
      <text>
        <t>[Trådet kommentar]
Din version af Excel lader dig læse denne trådede kommentar. Eventuelle ændringer vil dog blive fjernet, hvis filen åbnes i en nyere version af Excel. Få mere at vide: https://go.microsoft.com/fwlink/?linkid=870924
Kommentar:
    Dette tal kan ændres i fanebladet "Standardtal".</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tc={C0BC9293-9EC6-418C-89E6-0FC4196CB604}</author>
    <author>tc={421E1394-9F9D-4D15-AE52-6F8E15BF3E5E}</author>
    <author>tc={93ACB287-8AF6-456C-A181-5CBF6C9234D3}</author>
    <author>tc={CA90D704-F506-493B-811C-EE5CF6F1A35F}</author>
    <author>tc={8378C2F8-75B6-40D0-ABA4-2874DA6DE8A3}</author>
    <author>tc={2641F9E0-654B-47F3-84AE-8A2248D45643}</author>
    <author>tc={530BFDC2-29F0-4E46-8C6D-4AE025FEC44E}</author>
    <author>tc={DFB28418-3CA8-45E9-B8EF-5D73BF636E5A}</author>
    <author>tc={92F1BBE3-CBA4-4073-81D3-4C0D3F7FD491}</author>
    <author>tc={B46E2A0F-28F4-495B-A9FF-79EB1E1E7F2A}</author>
    <author>tc={67B54E69-A9E6-47F0-AF9F-6B2C961C4E7B}</author>
  </authors>
  <commentList>
    <comment ref="F7" authorId="0" shapeId="0" xr:uid="{C0BC9293-9EC6-418C-89E6-0FC4196CB604}">
      <text>
        <t>[Trådet kommentar]
Din version af Excel lader dig læse denne trådede kommentar. Eventuelle ændringer vil dog blive fjernet, hvis filen åbnes i en nyere version af Excel. Få mere at vide: https://go.microsoft.com/fwlink/?linkid=870924
Kommentar:
    Beregnes ud fra "Mængde pr. behandling" og "lastkapacitet".</t>
      </text>
    </comment>
    <comment ref="B10" authorId="1" shapeId="0" xr:uid="{421E1394-9F9D-4D15-AE52-6F8E15BF3E5E}">
      <text>
        <t>[Trådet kommentar]
Din version af Excel lader dig læse denne trådede kommentar. Eventuelle ændringer vil dog blive fjernet, hvis filen åbnes i en nyere version af Excel. Få mere at vide: https://go.microsoft.com/fwlink/?linkid=870924
Kommentar:
    Brug "Drop down" listen, hvis der skal ændres til en anden så-aktivitet. Hvis den ønskede aktivitet mangler i listen, kan den tilføjes til listen i fanebladet "Standardtal".</t>
      </text>
    </comment>
    <comment ref="D11" authorId="2" shapeId="0" xr:uid="{93ACB287-8AF6-456C-A181-5CBF6C9234D3}">
      <text>
        <t>[Trådet kommentar]
Din version af Excel lader dig læse denne trådede kommentar. Eventuelle ændringer vil dog blive fjernet, hvis filen åbnes i en nyere version af Excel. Få mere at vide: https://go.microsoft.com/fwlink/?linkid=870924
Kommentar:
    Beregnes ud fra "mængde pr. behandling" og "Lastkapacitet", da det forventes, at lastkapaciteten, fremfor tidsforbruget, er begrænsende for hvor mange hektar, der kan behandles før hjemkørsel.
Der kan indtastes en værdi i denne celle, hvis det ønskes. 
Hvis du senere ønsker, at tallet beregnes, så kan du indsætte denne formel "=E11/J11".</t>
      </text>
    </comment>
    <comment ref="F12" authorId="3" shapeId="0" xr:uid="{CA90D704-F506-493B-811C-EE5CF6F1A35F}">
      <text>
        <t>[Trådet kommentar]
Din version af Excel lader dig læse denne trådede kommentar. Eventuelle ændringer vil dog blive fjernet, hvis filen åbnes i en nyere version af Excel. Få mere at vide: https://go.microsoft.com/fwlink/?linkid=870924
Kommentar:
    Her udregnes en værdi, hvis der ikke er udfyldt en værdi i lastkapacitet for "Traktor med vogn". Dvs. der benyttes ikke traktor til transport af udsæd og udsæden forventes at blive transporteret i såmåskinen.</t>
      </text>
    </comment>
    <comment ref="H13" authorId="4" shapeId="0" xr:uid="{8378C2F8-75B6-40D0-ABA4-2874DA6DE8A3}">
      <text>
        <t>[Trådet kommentar]
Din version af Excel lader dig læse denne trådede kommentar. Eventuelle ændringer vil dog blive fjernet, hvis filen åbnes i en nyere version af Excel. Få mere at vide: https://go.microsoft.com/fwlink/?linkid=870924
Kommentar:
    Ens med lastkapaciteten i markredskabet (dvs. gyllevognen i celle E13), da det forventes, at der ikke benyttes en særskilt vogn til gylletransport.</t>
      </text>
    </comment>
    <comment ref="B23" authorId="5" shapeId="0" xr:uid="{2641F9E0-654B-47F3-84AE-8A2248D45643}">
      <text>
        <t>[Trådet kommentar]
Din version af Excel lader dig læse denne trådede kommentar. Eventuelle ændringer vil dog blive fjernet, hvis filen åbnes i en nyere version af Excel. Få mere at vide: https://go.microsoft.com/fwlink/?linkid=870924
Kommentar:
    Brug "Drop down" listen, hvis der skal ændres til en anden type af harvning. 
Hvis den ønskede aktivitet mangler i listen, kan den tilføjes til listen i fanebladet "Standardtal".</t>
      </text>
    </comment>
    <comment ref="B26" authorId="6" shapeId="0" xr:uid="{530BFDC2-29F0-4E46-8C6D-4AE025FEC44E}">
      <text>
        <t>[Trådet kommentar]
Din version af Excel lader dig læse denne trådede kommentar. Eventuelle ændringer vil dog blive fjernet, hvis filen åbnes i en nyere version af Excel. Få mere at vide: https://go.microsoft.com/fwlink/?linkid=870924
Kommentar:
    Brug "Drop down" listen, hvis der skal ændres til en anden type af strigling. 
Hvis den ønskede aktivitet mangler i listen, kan den tilføjes til listen i fanebladet "Standardtal".</t>
      </text>
    </comment>
    <comment ref="B27" authorId="7" shapeId="0" xr:uid="{DFB28418-3CA8-45E9-B8EF-5D73BF636E5A}">
      <text>
        <t>[Trådet kommentar]
Din version af Excel lader dig læse denne trådede kommentar. Eventuelle ændringer vil dog blive fjernet, hvis filen åbnes i en nyere version af Excel. Få mere at vide: https://go.microsoft.com/fwlink/?linkid=870924
Kommentar:
    Brug "Drop down" listen, hvis der skal ændres til en anden type af skårlægning.
Hvis den ønskede aktivitet mangler i listen, kan den tilføjes til listen i fanebladet "Standardtal".</t>
      </text>
    </comment>
    <comment ref="B28" authorId="8" shapeId="0" xr:uid="{92F1BBE3-CBA4-4073-81D3-4C0D3F7FD491}">
      <text>
        <t>[Trådet kommentar]
Din version af Excel lader dig læse denne trådede kommentar. Eventuelle ændringer vil dog blive fjernet, hvis filen åbnes i en nyere version af Excel. Få mere at vide: https://go.microsoft.com/fwlink/?linkid=870924
Kommentar:
    Brug "Drop down" listen, hvis der skal ændres til en anden type af snitning.
Hvis den ønskede aktivitet mangler i listen, kan den tilføjes til listen i fanebladet "Standardtal".</t>
      </text>
    </comment>
    <comment ref="B32" authorId="9" shapeId="0" xr:uid="{B46E2A0F-28F4-495B-A9FF-79EB1E1E7F2A}">
      <text>
        <t>[Trådet kommentar]
Din version af Excel lader dig læse denne trådede kommentar. Eventuelle ændringer vil dog blive fjernet, hvis filen åbnes i en nyere version af Excel. Få mere at vide: https://go.microsoft.com/fwlink/?linkid=870924
Kommentar:
    Hvis den ønskede aktivitet mangler i listen, kan den tilføjes til listen i fanebladet "Standardtal" og derefter kan den vælges her.</t>
      </text>
    </comment>
    <comment ref="C43" authorId="10" shapeId="0" xr:uid="{67B54E69-A9E6-47F0-AF9F-6B2C961C4E7B}">
      <text>
        <t>[Trådet kommentar]
Din version af Excel lader dig læse denne trådede kommentar. Eventuelle ændringer vil dog blive fjernet, hvis filen åbnes i en nyere version af Excel. Få mere at vide: https://go.microsoft.com/fwlink/?linkid=870924
Kommentar:
    Brændstofpris kan ændres i fanebladet "Standardtal"</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tc={91BC6CBD-00F3-4A2A-80D8-CBAA6E6C6BBE}</author>
    <author>tc={C5AB4607-02E5-4603-8DC8-30154331D178}</author>
  </authors>
  <commentList>
    <comment ref="J9" authorId="0" shapeId="0" xr:uid="{91BC6CBD-00F3-4A2A-80D8-CBAA6E6C6BBE}">
      <text>
        <t>[Trådet kommentar]
Din version af Excel lader dig læse denne trådede kommentar. Eventuelle ændringer vil dog blive fjernet, hvis filen åbnes i en nyere version af Excel. Få mere at vide: https://go.microsoft.com/fwlink/?linkid=870924
Kommentar:
    Dette tal kan ændres i fanebladet "Standardtal".</t>
      </text>
    </comment>
    <comment ref="M9" authorId="1" shapeId="0" xr:uid="{C5AB4607-02E5-4603-8DC8-30154331D178}">
      <text>
        <t>[Trådet kommentar]
Din version af Excel lader dig læse denne trådede kommentar. Eventuelle ændringer vil dog blive fjernet, hvis filen åbnes i en nyere version af Excel. Få mere at vide: https://go.microsoft.com/fwlink/?linkid=870924
Kommentar:
    Dette tal kan ændres i fanebladet "Standardtal".</t>
      </text>
    </comment>
  </commentList>
</comments>
</file>

<file path=xl/sharedStrings.xml><?xml version="1.0" encoding="utf-8"?>
<sst xmlns="http://schemas.openxmlformats.org/spreadsheetml/2006/main" count="600" uniqueCount="187">
  <si>
    <t>Type</t>
  </si>
  <si>
    <t>Funktion og makroer</t>
  </si>
  <si>
    <t>Formål og målgruppe</t>
  </si>
  <si>
    <t>Opdateringsfrekvens</t>
  </si>
  <si>
    <t>Begrænsninger i værktøjet</t>
  </si>
  <si>
    <t>Anbefalet anvendelse af værktøjet</t>
  </si>
  <si>
    <t>Produktansvarlig</t>
  </si>
  <si>
    <t>Ansvar:</t>
  </si>
  <si>
    <t>Dato</t>
  </si>
  <si>
    <t>Udgiver</t>
  </si>
  <si>
    <t>Brugeradgang</t>
  </si>
  <si>
    <t>Vejledning</t>
  </si>
  <si>
    <t>Pløjning</t>
  </si>
  <si>
    <t>Mejetærskning</t>
  </si>
  <si>
    <t>Halmpresning</t>
  </si>
  <si>
    <t>Tilføj opgave</t>
  </si>
  <si>
    <t>Der er ingen makroer i regnearket.</t>
  </si>
  <si>
    <t>Rekvireres via www.landbrugsinfo.dk eller ved henvendelse til produktansvarlig.</t>
  </si>
  <si>
    <t>Korn, handelsgødning, halm nedmuldes</t>
  </si>
  <si>
    <t>Værktøjet viser et eksempel der kan overskrives med egne tal - derfor er der ikke fastlagt frekvens for opdateringer.</t>
  </si>
  <si>
    <t>Sprøjtning</t>
  </si>
  <si>
    <t>Brændstofforbrug i mark (l/ha)</t>
  </si>
  <si>
    <t>Markoperation</t>
  </si>
  <si>
    <t>Standardtal</t>
  </si>
  <si>
    <t>Udbringning af husdyrgødning</t>
  </si>
  <si>
    <t>Udbringning af handelsgødning</t>
  </si>
  <si>
    <t>l/km</t>
  </si>
  <si>
    <t>Areal (ha)</t>
  </si>
  <si>
    <t>Afstand til marken (km)</t>
  </si>
  <si>
    <t>Brændstofforbrug i marken</t>
  </si>
  <si>
    <t>Transportkapacitet</t>
  </si>
  <si>
    <t>Udsæd</t>
  </si>
  <si>
    <t>Sprøjtemiddel</t>
  </si>
  <si>
    <t>Husdyrgødning</t>
  </si>
  <si>
    <t>Handelsgødning</t>
  </si>
  <si>
    <t>Transport</t>
  </si>
  <si>
    <t>Lastbil: Lastkapacitet (ton)</t>
  </si>
  <si>
    <t>Kerne</t>
  </si>
  <si>
    <t>Halm</t>
  </si>
  <si>
    <t>Brændstof: Traktortransport til og fra mark</t>
  </si>
  <si>
    <t>Der regnes med brændstofforbrug med last den ene vej og tom vogn den anden vej</t>
  </si>
  <si>
    <t>l/ha</t>
  </si>
  <si>
    <t>Brændstof: Forbrug i marken</t>
  </si>
  <si>
    <t>Brændstofforbrug i marken beregnes på baggrund af areal og gennemsnitsbrændstofforbrug pr. ha (se faneblad "Standardtal")</t>
  </si>
  <si>
    <t>%</t>
  </si>
  <si>
    <t>Traktor: liter pr. år</t>
  </si>
  <si>
    <t>Lastbil: liter pr. år</t>
  </si>
  <si>
    <t>Andel af total brændstofforbrug, som bruges på vejtransport</t>
  </si>
  <si>
    <t>Transport med traktor, hvis afstanden ikke overstiger (km):</t>
  </si>
  <si>
    <t>Traktor transport: Antal kørsler pr. år</t>
  </si>
  <si>
    <t>Lastbil transport: Antal kørsler pr. år</t>
  </si>
  <si>
    <t>Traktor med redskab: Antal kørsler pr. år</t>
  </si>
  <si>
    <t>Traktor m. vogn: Lastkapacitet (ton)</t>
  </si>
  <si>
    <r>
      <t>Behandlet areal (ha) før hjemkørsel (markoperation)</t>
    </r>
    <r>
      <rPr>
        <i/>
        <sz val="11"/>
        <color theme="1"/>
        <rFont val="Arial"/>
        <family val="2"/>
      </rPr>
      <t xml:space="preserve">
</t>
    </r>
  </si>
  <si>
    <t>Behandlet areal (ha) før hjemkørsel (last)</t>
  </si>
  <si>
    <t>Last, beskrivelse</t>
  </si>
  <si>
    <t>Last behov</t>
  </si>
  <si>
    <t>Transport med lastbil: Antal kørsler pr år</t>
  </si>
  <si>
    <t>Transport med traktor: Antal kørsler pr år</t>
  </si>
  <si>
    <t>Markarbejde: Antal kørsler pr år</t>
  </si>
  <si>
    <t xml:space="preserve">Markredskab: Lastkapacitet (ton) </t>
  </si>
  <si>
    <t>Hvis der ikke er registreret en værdi i "Markredskab: Lastkapacitet", benyttes brændstofforbrug for "Traktor med redskab" begge veje</t>
  </si>
  <si>
    <t>Hvis der er registereret en værdi i "Markredskab: Lastkapacitet" benyttes brændstofforbrug for traktor med vogn + last den ene vej og traktor med redskab den anden vej.</t>
  </si>
  <si>
    <t>Brændstof: Traktor med markredskab til og fra mark</t>
  </si>
  <si>
    <t>Giver nul, hvis der ikke er en værdi i "Traktortransport: Antal kørsler pr. år"</t>
  </si>
  <si>
    <t>Giver nul, hvis der ikke er en værdi i "Transport lastbil" cellen</t>
  </si>
  <si>
    <t>Regneark udviklet i MS Excel 365.</t>
  </si>
  <si>
    <t>Værktøjet bygger på en række forudsætninger som begrænser anvendelsen, herunder f.eks. at alle redskaber og varer transporteres fra bedrift til mark og retur.</t>
  </si>
  <si>
    <t>Brændstof: Lastbiltransport til og fra mark</t>
  </si>
  <si>
    <t>Beregner brændstofforbrug på basis værdier for hhv. tom vogn og vogn med last - der regnes med fyldt vogn én retning og tom vogn i den anden retning.</t>
  </si>
  <si>
    <t>Brændstofforbrug til henholdsvis vejtransport (kørsel med traktor + markredskab og transport af last) og arbejde i marken</t>
  </si>
  <si>
    <t>Tromling</t>
  </si>
  <si>
    <t>Radrensning</t>
  </si>
  <si>
    <t>Strigling</t>
  </si>
  <si>
    <t>Snitning, græsslæt</t>
  </si>
  <si>
    <t>Snitning, majs</t>
  </si>
  <si>
    <t>Såning, majs</t>
  </si>
  <si>
    <t>Såning, grubbe-, raps</t>
  </si>
  <si>
    <t>Skårlægning, raps</t>
  </si>
  <si>
    <t>Såning, rotorharve-</t>
  </si>
  <si>
    <t>Optagning, kartofler</t>
  </si>
  <si>
    <t>Lægning, kartofler</t>
  </si>
  <si>
    <t>Hypning, kartofler</t>
  </si>
  <si>
    <t>Aftopning, kartofler</t>
  </si>
  <si>
    <t>Strigling, halm-</t>
  </si>
  <si>
    <t>Sammenrivning, græsslæt</t>
  </si>
  <si>
    <t>Skårlægning med crimper, græsslæt</t>
  </si>
  <si>
    <t>Harvning, dybde-</t>
  </si>
  <si>
    <t>Harvning, stub-</t>
  </si>
  <si>
    <t>Harvning, såbeds-</t>
  </si>
  <si>
    <t>Harvning, tallerken-</t>
  </si>
  <si>
    <t>Såning+harvning, kombi</t>
  </si>
  <si>
    <t>km/l</t>
  </si>
  <si>
    <t>Kilde</t>
  </si>
  <si>
    <t>kr. pr. time</t>
  </si>
  <si>
    <t>km i timen</t>
  </si>
  <si>
    <t xml:space="preserve"> </t>
  </si>
  <si>
    <t>Timer pr. ha pr. år</t>
  </si>
  <si>
    <t>Antal kørsler pr. ha pr. år (inkl. returkørsel)</t>
  </si>
  <si>
    <t>Inkl. tomkørsel retur</t>
  </si>
  <si>
    <t>Areal [ha]</t>
  </si>
  <si>
    <t>timer pr. år</t>
  </si>
  <si>
    <t>kr. pr. år</t>
  </si>
  <si>
    <t xml:space="preserve">Transporttid </t>
  </si>
  <si>
    <t>Transport hastighed</t>
  </si>
  <si>
    <t>Transport omkostning</t>
  </si>
  <si>
    <t>Transportbehov</t>
  </si>
  <si>
    <t>Grønmasse</t>
  </si>
  <si>
    <t>Kartofler</t>
  </si>
  <si>
    <t>Kørselsafstand (km)</t>
  </si>
  <si>
    <r>
      <t xml:space="preserve">Antal kørsler pr. år 
</t>
    </r>
    <r>
      <rPr>
        <sz val="11"/>
        <color theme="1" tint="0.34998626667073579"/>
        <rFont val="Arial"/>
        <family val="2"/>
      </rPr>
      <t>(samlet antal, dvs. traktor med redskab og/eller traktor med vogn og/eller lastbil)</t>
    </r>
  </si>
  <si>
    <t>Sum</t>
  </si>
  <si>
    <t>Sum, antal kørsler pr. markgruppe pr. år</t>
  </si>
  <si>
    <t>Kr pr. ha pr. år</t>
  </si>
  <si>
    <t>Total brændstofforbrug (mark + vej)</t>
  </si>
  <si>
    <t>Udgift, diesel (kr pr. ha pr. år)</t>
  </si>
  <si>
    <t>Michael Højholdt, mih@seges.dk; Benita Hyldgaard, behy@seges.dk</t>
  </si>
  <si>
    <t>Regnearket kan bruges til at beregne et estimat på transportomkostninger og fordeling af brændstofforbrug ud fra forudsætninger om maskinsæt, transportbehov, markstørrelse,  transportafstand og benyttelse af hhv. lastbil og traktor til transport og længere afstande.</t>
  </si>
  <si>
    <t xml:space="preserve">32_farmtest_traktorers_braendstofforbrug1.pdf (landbrugsinfo.dk) </t>
  </si>
  <si>
    <t>Brændstofforbrug på vej: traktor med redskab / tom vogn</t>
  </si>
  <si>
    <t>Gule celler skal tjekkes og justeres efter behov</t>
  </si>
  <si>
    <t>Hvis du ændrer i tallene i tabellerne har det indflydelse på beregningerne i fanebladet "Brændstofforbrug"</t>
  </si>
  <si>
    <t>Brændstofforbrug på vej: lastbil med last (højeste gennemsnitsværdi)</t>
  </si>
  <si>
    <t>Brændstofforbrug på vej: lastbil uden last (laveste gennemsnitsværdi)</t>
  </si>
  <si>
    <t>Kilde: Danske Maskinstationer oplyser, at lastbiler i gennemsnit kører 2,5-3 km/l. Det har ikke været muligt at finde tal for kørsel med og uden last. Derfor har vi her benyttet højeste og laveste gennemsnitsværdi til hhv. med og uden last</t>
  </si>
  <si>
    <t>Angiv i de gule celler, hvis timeprisen afviger væsentlig fra:</t>
  </si>
  <si>
    <t>Angiv værdi i de gule celler hvis transporthastigheden afviger væsentlig fra:</t>
  </si>
  <si>
    <t xml:space="preserve">  Alle oplysninger om markoperationer skal indtastes i fanebladet "Brændstofforbrug". 
Det er muligt at justere transportomkostninger (kr. pr. time) og transporthastighed (km i timen) i de gule celler</t>
  </si>
  <si>
    <t>Indtast her, hvis der mangler en opgave</t>
  </si>
  <si>
    <t>Transportomkostninger (timepris) og tidsforbrug på transport og markoperationer</t>
  </si>
  <si>
    <t>Mængde pr. behandling: (ton/ha)</t>
  </si>
  <si>
    <t>Transport af last til og/eller fra mark vha. traktor med vogn eller lastbil</t>
  </si>
  <si>
    <t>Mængde, der transporteres i markredskabet, f.eks. i såmaskine eller gyllevogn</t>
  </si>
  <si>
    <t>Markoperationer</t>
  </si>
  <si>
    <t>Antal gange pr. år</t>
  </si>
  <si>
    <t>Traktor med markredskab</t>
  </si>
  <si>
    <t>Transport af last med traktor, hvis afstanden ikke overstiger (km):</t>
  </si>
  <si>
    <t>Transport af last med lastbil, når afstanden overstiger (km):</t>
  </si>
  <si>
    <t>Brændstofforbrug på vejen 
(Transport af last med lastbil)</t>
  </si>
  <si>
    <t>I marken: liter pr. år</t>
  </si>
  <si>
    <t>Der regnes med, at traktoren tager 1 læs med i markredskabet, når traktoren skal ud til marken, hvis det er muligt (dvs. der er en værdi i "Markredskab: Lastkapacititet").</t>
  </si>
  <si>
    <t>Der regnes med, at traktoren tager 1 læs med i traktorredskabet, hver gang traktoren skal ud til marken, hvis det er muligt (dvs. der er en værdi i "Markredskab: Lastkapacititet").</t>
  </si>
  <si>
    <r>
      <t xml:space="preserve">Der laves en beregning, hvis: 
- Der er behov for transport af last (dvs. behovet for mængde til brug i marken overstiger den mængde, der kan transporteres i markredskabet). 
- OG afstanden til marken samtidig </t>
    </r>
    <r>
      <rPr>
        <u/>
        <sz val="11"/>
        <color theme="1"/>
        <rFont val="Arial"/>
        <family val="2"/>
      </rPr>
      <t>ikke</t>
    </r>
    <r>
      <rPr>
        <sz val="11"/>
        <color theme="1"/>
        <rFont val="Arial"/>
        <family val="2"/>
      </rPr>
      <t xml:space="preserve"> overstiger grænseværdien for hvornår der benyttes lastbil.</t>
    </r>
  </si>
  <si>
    <t>Der kommer en meddelelse i cellen, hvis der er behov for traktortransport, men der ikke er angivet en værdi i kolonnen for "Traktor med vogn: Lastkapacitet".</t>
  </si>
  <si>
    <t>Cellen efterlades tom....
- Hvis "Afstand til marken" er større end den afstand, hvor der benyttes lastbil: "Transport med traktor, hvis afstanden ikke overstiger (km)".
- Hvis behovet for transport af last ikke overstiger den mængde, der kan være på markredskabet
- Hvis cellen med "Antal pr år" er tom.</t>
  </si>
  <si>
    <t>Hvis cellen med "Behandlet areal (ha) før hjemkørsel (markoperation)" er tom, så laves der ingen beregning.</t>
  </si>
  <si>
    <t>Antallet af kørsler til og fra marken i forbindelse med markoperationer, beregnes på baggrund af "Behandlet areal (ha) før hjemkørsel", markareal og "Antal markoperationer pr. år.</t>
  </si>
  <si>
    <t>Der laves en beregning, hvis:
- Der er behov for transport af last ( (dvs. behovet for mængde til brug i marken overstiger den mængde, der kan transporteres i markredskabet). 
- OG afstanden til marken overstiger grænseværdien for hvornår der benyttes lastbil.</t>
  </si>
  <si>
    <t>Der kommer en meddelelse i cellen, hvis der er behov for lastbiltransport, men der ikke er angivet en værdi i kolonnen for "Lastbil: Lastkapacitet".</t>
  </si>
  <si>
    <t>Brændstofforbrug på vej til og fra marken 
(Traktor med markredskab)</t>
  </si>
  <si>
    <t>Brændstofforbrug på vej til og fra mark
(Transport af last med traktor)</t>
  </si>
  <si>
    <t>Brændstofforbrug på vej: traktor med vogn (Last: 20 ton)</t>
  </si>
  <si>
    <t>Farmers Weekly nr. 7-2007. Last: 12 ton</t>
  </si>
  <si>
    <t>Kilde: Farmers Weekly nr. 7-2007. Last: 29,5 ton</t>
  </si>
  <si>
    <t>SEGES Innovation, Plante &amp; Miljø og Ledelse &amp; Økonomi</t>
  </si>
  <si>
    <t>Røde celler kan udfyldes ved behov</t>
  </si>
  <si>
    <t>Hvide celler er forudfyldt og skal ikke ændres. Hvis en markoperation ikke udføres efterlades cellen "Antal gange pr. år" tom.</t>
  </si>
  <si>
    <t>https://www.landbrugsinfo.dk/public/2/1/8/abonnement_om_landbrugsinfo</t>
  </si>
  <si>
    <t>Brændstofforbrug på vejen, i alt</t>
  </si>
  <si>
    <t>Lastbil + traktor: liter pr. år</t>
  </si>
  <si>
    <t>Majshelsæd, handels- og husdyrgødning</t>
  </si>
  <si>
    <t>Korn, handels- og husdyrgødning, halm nedmuldes</t>
  </si>
  <si>
    <t>Grønmasse, 2. slæt</t>
  </si>
  <si>
    <t>Grønmasse, 3. slæt</t>
  </si>
  <si>
    <t>Grønmasse, 4. slæt</t>
  </si>
  <si>
    <t>Græsslæt, fire slæt</t>
  </si>
  <si>
    <t>2.0</t>
  </si>
  <si>
    <t>Version nr.</t>
  </si>
  <si>
    <t>14. november 2022</t>
  </si>
  <si>
    <t>Flere oplysninger i artikel</t>
  </si>
  <si>
    <t xml:space="preserve">https://www.landbrugsinfo.dk/basis/6/1/3/produktionsokonomi_sadan_beregner_du_arrondering_og_transport </t>
  </si>
  <si>
    <t>Brændstofpris (kr pr. liter diesel)</t>
  </si>
  <si>
    <t>Transporthastighed på vejen (traktor) (km i timen)</t>
  </si>
  <si>
    <t>Der er plads til at tilføje flere opgaver nedenfor de forudfyldte (= de røde rækker).</t>
  </si>
  <si>
    <r>
      <rPr>
        <b/>
        <sz val="10"/>
        <color theme="1"/>
        <rFont val="Arial"/>
        <family val="2"/>
      </rPr>
      <t>I fanebladet "Standardtal":</t>
    </r>
    <r>
      <rPr>
        <sz val="10"/>
        <color theme="1"/>
        <rFont val="Arial"/>
        <family val="2"/>
      </rPr>
      <t xml:space="preserve">
</t>
    </r>
    <r>
      <rPr>
        <b/>
        <sz val="10"/>
        <color theme="1"/>
        <rFont val="Arial"/>
        <family val="2"/>
      </rPr>
      <t>1)</t>
    </r>
    <r>
      <rPr>
        <sz val="10"/>
        <color theme="1"/>
        <rFont val="Arial"/>
        <family val="2"/>
      </rPr>
      <t xml:space="preserve"> Angiv gennemsnithastighed ved transport på vej og gennemsnitlig timepris for transportopgaverne, hvis den adskiller sig fra de forudfyldte værdier: hhv. 25 km/t og 600 kr/time.
</t>
    </r>
    <r>
      <rPr>
        <b/>
        <sz val="10"/>
        <color theme="1"/>
        <rFont val="Arial"/>
        <family val="2"/>
      </rPr>
      <t>2)</t>
    </r>
    <r>
      <rPr>
        <sz val="10"/>
        <color theme="1"/>
        <rFont val="Arial"/>
        <family val="2"/>
      </rPr>
      <t xml:space="preserve"> Angiv brændstofforbrug (liter pr hektar) for markoperationerne, hvis de forudfyldte værdier ikke stemmer overens med brændstofforbruget på din bedrift.
</t>
    </r>
    <r>
      <rPr>
        <b/>
        <sz val="10"/>
        <color theme="1"/>
        <rFont val="Arial"/>
        <family val="2"/>
      </rPr>
      <t>3)</t>
    </r>
    <r>
      <rPr>
        <sz val="10"/>
        <color theme="1"/>
        <rFont val="Arial"/>
        <family val="2"/>
      </rPr>
      <t xml:space="preserve"> Angiv brændstofforbrug (liter pr km eller km pr liter), hvis de forudfyldte værdier ikke stemmer overens med brændstofforbruget for dine køretøjer.</t>
    </r>
  </si>
  <si>
    <t>De gule felter kan overskrives med egne værdier. Tjek derfor alle gule celler igennem vurder om de skal rettes til i fanebladet "Standardtal" og i de faneblade du ønsker at bruge. Der er en liste nedenfor med de oplysninger, du bør tjekke.</t>
  </si>
  <si>
    <r>
      <t>Transportomkostninger</t>
    </r>
    <r>
      <rPr>
        <sz val="11"/>
        <color theme="1"/>
        <rFont val="Arial"/>
        <family val="2"/>
      </rPr>
      <t xml:space="preserve"> (løn, afskrivninger på maskiner, brændstof m.v.)</t>
    </r>
    <r>
      <rPr>
        <b/>
        <sz val="11"/>
        <color theme="1"/>
        <rFont val="Arial"/>
        <family val="2"/>
      </rPr>
      <t xml:space="preserve"> (kr pr. time)</t>
    </r>
  </si>
  <si>
    <r>
      <t xml:space="preserve">Transportomkostning 
</t>
    </r>
    <r>
      <rPr>
        <sz val="11"/>
        <color theme="1" tint="0.34998626667073579"/>
        <rFont val="Arial"/>
        <family val="2"/>
      </rPr>
      <t>(løn, afskrivning på maskinger, brændstof m.v.)</t>
    </r>
  </si>
  <si>
    <r>
      <t>Klimaeffekt (kg CO</t>
    </r>
    <r>
      <rPr>
        <b/>
        <vertAlign val="subscript"/>
        <sz val="11"/>
        <color theme="1"/>
        <rFont val="Arial"/>
        <family val="2"/>
      </rPr>
      <t>2</t>
    </r>
    <r>
      <rPr>
        <b/>
        <sz val="11"/>
        <color theme="1"/>
        <rFont val="Arial"/>
        <family val="2"/>
      </rPr>
      <t xml:space="preserve"> pr. ha pr. år)</t>
    </r>
  </si>
  <si>
    <t>Total brændstofforbrug (liter pr. år)</t>
  </si>
  <si>
    <r>
      <t>Klimaeffekt (CO</t>
    </r>
    <r>
      <rPr>
        <vertAlign val="subscript"/>
        <sz val="11"/>
        <color theme="1"/>
        <rFont val="Arial"/>
        <family val="2"/>
      </rPr>
      <t>2</t>
    </r>
    <r>
      <rPr>
        <sz val="11"/>
        <color theme="1"/>
        <rFont val="Arial"/>
        <family val="2"/>
      </rPr>
      <t xml:space="preserve"> pr. liter diesel)</t>
    </r>
  </si>
  <si>
    <r>
      <t>Klimaeffekt (kg CO</t>
    </r>
    <r>
      <rPr>
        <b/>
        <vertAlign val="subscript"/>
        <sz val="11"/>
        <color theme="1"/>
        <rFont val="Arial"/>
        <family val="2"/>
      </rPr>
      <t>2</t>
    </r>
    <r>
      <rPr>
        <b/>
        <sz val="11"/>
        <color theme="1"/>
        <rFont val="Arial"/>
        <family val="2"/>
      </rPr>
      <t xml:space="preserve"> pr. liter diesel)</t>
    </r>
  </si>
  <si>
    <r>
      <rPr>
        <b/>
        <sz val="10"/>
        <color theme="1"/>
        <rFont val="Arial"/>
        <family val="2"/>
      </rPr>
      <t>I fanebladet "Brændstof" (Beregning af brændstofforbrug og klimaeffekt):
1)</t>
    </r>
    <r>
      <rPr>
        <sz val="10"/>
        <color theme="1"/>
        <rFont val="Arial"/>
        <family val="2"/>
      </rPr>
      <t xml:space="preserve"> Markstørrelser: Angiv i de gule celler i række 8 (kolonne M-R) de markstørrelser (i hektar), som du ønsker at regne på.
</t>
    </r>
    <r>
      <rPr>
        <b/>
        <sz val="10"/>
        <color theme="1"/>
        <rFont val="Arial"/>
        <family val="2"/>
      </rPr>
      <t>2)</t>
    </r>
    <r>
      <rPr>
        <sz val="10"/>
        <color theme="1"/>
        <rFont val="Arial"/>
        <family val="2"/>
      </rPr>
      <t xml:space="preserve"> Afstand til markerne: Angiv i de gule celler i række 7 (kolonne M-R) afstanden (i km) til marken / markgruppen. Det er afstanden fra bedriften til marken. Der regnes med samme afstand for alle opgaver.
</t>
    </r>
    <r>
      <rPr>
        <b/>
        <sz val="10"/>
        <color theme="1"/>
        <rFont val="Arial"/>
        <family val="2"/>
      </rPr>
      <t>3)</t>
    </r>
    <r>
      <rPr>
        <sz val="10"/>
        <color theme="1"/>
        <rFont val="Arial"/>
        <family val="2"/>
      </rPr>
      <t xml:space="preserve"> Markoperationer: Tjek listen med markoperationer igennem (kolonne B) og juster evt. "Antal pr år" (kolonne C). Hvis en forudindtastet markoperation ikke udføres skal cellen "Antal pr år" efterlades tom - dvs. uden en værdi. Du kan se en liste med typiske markoperationer ved dyrkning af en række salgs- og grovfoderafgrøder på www.farmtal.dk -&gt; budgetkalkuler.
</t>
    </r>
    <r>
      <rPr>
        <b/>
        <sz val="10"/>
        <color theme="1"/>
        <rFont val="Arial"/>
        <family val="2"/>
      </rPr>
      <t xml:space="preserve">4) </t>
    </r>
    <r>
      <rPr>
        <sz val="10"/>
        <color theme="1"/>
        <rFont val="Arial"/>
        <family val="2"/>
      </rPr>
      <t xml:space="preserve">Angiv for alle markoperationer, hvor mange hektar, der kan behandles inden maskinsættet skal køres retur til bedriften (service, vagtskifte eller andet) (f.eks. efter 50 ha pløjning). </t>
    </r>
    <r>
      <rPr>
        <b/>
        <sz val="10"/>
        <color theme="1"/>
        <rFont val="Arial"/>
        <family val="2"/>
      </rPr>
      <t xml:space="preserve">
5)</t>
    </r>
    <r>
      <rPr>
        <sz val="10"/>
        <color theme="1"/>
        <rFont val="Arial"/>
        <family val="2"/>
      </rPr>
      <t xml:space="preserve"> Angiv "Last behov" (= antal ton, der bruges pr. ha) for hver opgave, hvor der er behov for at transportere last til eller fra marken (kolonne J).
</t>
    </r>
    <r>
      <rPr>
        <b/>
        <sz val="10"/>
        <color theme="1"/>
        <rFont val="Arial"/>
        <family val="2"/>
      </rPr>
      <t xml:space="preserve">6) </t>
    </r>
    <r>
      <rPr>
        <sz val="10"/>
        <color theme="1"/>
        <rFont val="Arial"/>
        <family val="2"/>
      </rPr>
      <t xml:space="preserve">Angiv "Lastkapacitet", dvs. hvor stor varemængde, der medbringes pr. transport (f.eks. 12 ton korn eller 25 ton gylle) for: "Markredskab" (kolonne D) (f.eks. mængde udsæd, som transporteres i såmaskinen; gylle i gyllevognen m.v.) og
"Traktor med vogn" (kolonne H) og evt. i "Lastbil" (kolonne I).
</t>
    </r>
    <r>
      <rPr>
        <b/>
        <sz val="10"/>
        <color theme="1"/>
        <rFont val="Arial"/>
        <family val="2"/>
      </rPr>
      <t>7)</t>
    </r>
    <r>
      <rPr>
        <sz val="10"/>
        <color theme="1"/>
        <rFont val="Arial"/>
        <family val="2"/>
      </rPr>
      <t xml:space="preserve"> Hvis der benyttes lastbil til transport: Angiv "Transport af last med traktor, hvis afstanden ikke overstiger (km)" i kolonne Y.
-------------------------
</t>
    </r>
    <r>
      <rPr>
        <b/>
        <sz val="10"/>
        <color theme="1"/>
        <rFont val="Arial"/>
        <family val="2"/>
      </rPr>
      <t>8)</t>
    </r>
    <r>
      <rPr>
        <sz val="10"/>
        <color theme="1"/>
        <rFont val="Arial"/>
        <family val="2"/>
      </rPr>
      <t xml:space="preserve"> Aflæs udgift til brændstof og klimaaftryk fra brændstof pr. hektar pr år. 
</t>
    </r>
    <r>
      <rPr>
        <b/>
        <sz val="10"/>
        <color theme="1"/>
        <rFont val="Arial"/>
        <family val="2"/>
      </rPr>
      <t>9)</t>
    </r>
    <r>
      <rPr>
        <sz val="10"/>
        <color theme="1"/>
        <rFont val="Arial"/>
        <family val="2"/>
      </rPr>
      <t xml:space="preserve"> Aflæs i graferne, hvor stor en andel af det samlede brændstofforbrug, der bruges på vejtransport. </t>
    </r>
  </si>
  <si>
    <r>
      <rPr>
        <b/>
        <sz val="10"/>
        <color theme="1"/>
        <rFont val="Arial"/>
        <family val="2"/>
      </rPr>
      <t xml:space="preserve">I fanebladene "Transp omk" (Beregningaf af transportomkostninger og tidsforbrug): </t>
    </r>
    <r>
      <rPr>
        <sz val="10"/>
        <color theme="1"/>
        <rFont val="Arial"/>
        <family val="2"/>
      </rPr>
      <t xml:space="preserve">
1</t>
    </r>
    <r>
      <rPr>
        <b/>
        <sz val="10"/>
        <color theme="1"/>
        <rFont val="Arial"/>
        <family val="2"/>
      </rPr>
      <t>)</t>
    </r>
    <r>
      <rPr>
        <sz val="10"/>
        <color theme="1"/>
        <rFont val="Arial"/>
        <family val="2"/>
      </rPr>
      <t xml:space="preserve"> Angiv evt. separat timepris og hastighed for udvalgte transportopgaver i de gule celler (f.eks. gyllekørsel, finsnitning).
-------------------------
</t>
    </r>
    <r>
      <rPr>
        <b/>
        <sz val="10"/>
        <color theme="1"/>
        <rFont val="Arial"/>
        <family val="2"/>
      </rPr>
      <t>2)</t>
    </r>
    <r>
      <rPr>
        <sz val="10"/>
        <color theme="1"/>
        <rFont val="Arial"/>
        <family val="2"/>
      </rPr>
      <t xml:space="preserve"> Aflæs estimeret transporttid og transportomkostning i diagrammerne. I tabellen ses omkostningerne ved forskellig afstand og markstørrelse.</t>
    </r>
  </si>
  <si>
    <t>Der er forudfyldt typiske opgaver i relation til dyrkning af tre typer af afgrøder i fanebladene ("Korn" = Korn med handelsgødning; "Korn m. gylle" = Korn med gylle/husdyrgødning; "Majs" = Majshelsæd; "Græsslæt" = Græs med fire slæt). Der kan laves tilpasninger i fanebladet "Brændstof" for hver afgrødetype, ved at f.eks. at justere antallet af den enkelte type af markoperation (justeres i "antal pr år" = kolonne C i faneblad "Brændstof"). Hvis en markoperation ikke udføres skal cellen i kolonne C efterlades tom (dvs. de markoperationer, som ikke benyttes, skal ikke slettes). Hvis der mangler markoperationer kan de tilføjes i de røde rækker, som er nederst i listen i faneblad "Brændstof". Til hver faneblad "Brændstof" hører et faneblade "Transp omk" til - når informationerne er udfyldt i faneblad "Brændstof" overføres de automation til faneblad "Transp omk" for samme afgrødetype.</t>
  </si>
  <si>
    <t xml:space="preserve">Regnearket har til formål at hjælpe rådgivere og landmænd med et estimat på fordeling af brændstofforbrug (og dermed klimaeffekt) på henholdsvis mark og vej ved dyrkning af afgrøder på forskellige markstørrelser, transportafstande og med forskellige transportmidler, samt beregne omkostninger og tidsforbrug i forbindelse med transportopgaverne. Beregningerne laves enkeltvist for hver afgrøde ved at vælge de faneblade der passer bedst til den afgrøde, der ønskes en beregning for. Fanebladene "Brændstof" og "Transp omk" hører sammen for hver af de fire typer af afgrøder. </t>
  </si>
  <si>
    <t xml:space="preserve">Kilde: https://www.iscc-system.org/wp-content/uploads/2021/07/ISCC_EU_205_Greenhouse-Gas-Emissions-v4.0.pdf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</si>
</sst>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00"/>
    <numFmt numFmtId="167" formatCode="&quot;kr.&quot;\ #,##0"/>
    <numFmt numFmtId="168" formatCode="_ &quot;kr.&quot;\ * #,##0_ ;_ &quot;kr.&quot;\ * \-#,##0_ ;_ &quot;kr.&quot;\ * &quot;-&quot;_ ;_ @_ "/>
  </numFmts>
  <fonts count="27" x14ac:knownFonts="1">
    <font>
      <sz val="11"/>
      <color theme="1"/>
      <name val="Calibri"/>
      <family val="2"/>
      <scheme val="minor"/>
    </font>
    <font>
      <sz val="9"/>
      <color theme="1"/>
      <name val="Arial"/>
      <family val="2"/>
    </font>
    <font>
      <sz val="11"/>
      <color theme="1"/>
      <name val="Arial"/>
      <family val="2"/>
    </font>
    <font>
      <sz val="11"/>
      <color theme="1"/>
      <name val="Arial"/>
      <family val="2"/>
    </font>
    <font>
      <sz val="11"/>
      <name val="Arial"/>
      <family val="2"/>
    </font>
    <font>
      <b/>
      <sz val="11"/>
      <color theme="1"/>
      <name val="Arial"/>
      <family val="2"/>
    </font>
    <font>
      <b/>
      <sz val="11"/>
      <name val="Arial"/>
      <family val="2"/>
    </font>
    <font>
      <sz val="10"/>
      <color theme="1"/>
      <name val="Arial"/>
      <family val="2"/>
    </font>
    <font>
      <sz val="10"/>
      <name val="Arial"/>
      <family val="2"/>
    </font>
    <font>
      <u/>
      <sz val="11"/>
      <color theme="10"/>
      <name val="Calibri"/>
      <family val="2"/>
    </font>
    <font>
      <i/>
      <sz val="11"/>
      <color theme="1"/>
      <name val="Arial"/>
      <family val="2"/>
    </font>
    <font>
      <b/>
      <sz val="10"/>
      <color theme="1"/>
      <name val="Arial"/>
      <family val="2"/>
    </font>
    <font>
      <b/>
      <sz val="14"/>
      <color theme="1"/>
      <name val="Calibri"/>
      <family val="2"/>
      <scheme val="minor"/>
    </font>
    <font>
      <sz val="11"/>
      <name val="Calibri"/>
      <family val="2"/>
      <scheme val="minor"/>
    </font>
    <font>
      <u/>
      <sz val="11"/>
      <color theme="1"/>
      <name val="Arial"/>
      <family val="2"/>
    </font>
    <font>
      <sz val="16"/>
      <color theme="1"/>
      <name val="Calibri"/>
      <family val="2"/>
      <scheme val="minor"/>
    </font>
    <font>
      <sz val="11"/>
      <color rgb="FFFF0000"/>
      <name val="Arial"/>
      <family val="2"/>
    </font>
    <font>
      <u/>
      <sz val="10"/>
      <name val="Arial"/>
      <family val="2"/>
    </font>
    <font>
      <sz val="11"/>
      <color theme="0" tint="-0.34998626667073579"/>
      <name val="Arial"/>
      <family val="2"/>
    </font>
    <font>
      <sz val="11"/>
      <color theme="1" tint="0.34998626667073579"/>
      <name val="Arial"/>
      <family val="2"/>
    </font>
    <font>
      <b/>
      <sz val="11"/>
      <color theme="1" tint="0.34998626667073579"/>
      <name val="Arial"/>
      <family val="2"/>
    </font>
    <font>
      <b/>
      <sz val="12"/>
      <color theme="1"/>
      <name val="Arial"/>
      <family val="2"/>
    </font>
    <font>
      <i/>
      <sz val="9"/>
      <color theme="1"/>
      <name val="Arial"/>
      <family val="2"/>
    </font>
    <font>
      <u/>
      <sz val="11"/>
      <color theme="10"/>
      <name val="Arial"/>
      <family val="2"/>
    </font>
    <font>
      <sz val="9"/>
      <color theme="1" tint="0.34998626667073579"/>
      <name val="Arial"/>
      <family val="2"/>
    </font>
    <font>
      <b/>
      <vertAlign val="subscript"/>
      <sz val="11"/>
      <color theme="1"/>
      <name val="Arial"/>
      <family val="2"/>
    </font>
    <font>
      <vertAlign val="subscript"/>
      <sz val="11"/>
      <color theme="1"/>
      <name val="Arial"/>
      <family val="2"/>
    </font>
  </fonts>
  <fills count="10">
    <fill>
      <patternFill patternType="none"/>
    </fill>
    <fill>
      <patternFill patternType="gray125"/>
    </fill>
    <fill>
      <patternFill patternType="solid">
        <fgColor theme="1" tint="0.499984740745262"/>
        <bgColor indexed="64"/>
      </patternFill>
    </fill>
    <fill>
      <patternFill patternType="solid">
        <fgColor rgb="FFFABCA8"/>
        <bgColor indexed="64"/>
      </patternFill>
    </fill>
    <fill>
      <patternFill patternType="solid">
        <fgColor rgb="FFFBFE90"/>
        <bgColor indexed="64"/>
      </patternFill>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rgb="FFFBF9AB"/>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bottom/>
      <diagonal/>
    </border>
    <border>
      <left/>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3">
    <xf numFmtId="0" fontId="0" fillId="0" borderId="0"/>
    <xf numFmtId="0" fontId="9" fillId="0" borderId="0" applyNumberFormat="0" applyFill="0" applyBorder="0" applyAlignment="0" applyProtection="0">
      <alignment vertical="top"/>
      <protection locked="0"/>
    </xf>
    <xf numFmtId="0" fontId="8" fillId="0" borderId="0"/>
  </cellStyleXfs>
  <cellXfs count="445">
    <xf numFmtId="0" fontId="0" fillId="0" borderId="0" xfId="0"/>
    <xf numFmtId="0" fontId="0" fillId="0" borderId="0" xfId="0" applyProtection="1"/>
    <xf numFmtId="0" fontId="5" fillId="0" borderId="1" xfId="0" applyFont="1" applyFill="1" applyBorder="1" applyProtection="1"/>
    <xf numFmtId="0" fontId="5" fillId="0" borderId="9" xfId="0" applyFont="1" applyFill="1" applyBorder="1" applyProtection="1"/>
    <xf numFmtId="0" fontId="5" fillId="0" borderId="1" xfId="0" applyFont="1" applyFill="1" applyBorder="1" applyAlignment="1" applyProtection="1">
      <alignment horizontal="center" vertical="top"/>
    </xf>
    <xf numFmtId="165" fontId="3" fillId="0" borderId="1" xfId="0" applyNumberFormat="1" applyFont="1" applyFill="1" applyBorder="1" applyAlignment="1" applyProtection="1">
      <alignment horizontal="right"/>
      <protection locked="0"/>
    </xf>
    <xf numFmtId="0" fontId="4" fillId="4" borderId="1" xfId="0" applyFont="1" applyFill="1" applyBorder="1" applyAlignment="1" applyProtection="1">
      <alignment horizontal="right" wrapText="1"/>
      <protection locked="0"/>
    </xf>
    <xf numFmtId="165" fontId="4" fillId="4" borderId="1" xfId="0" applyNumberFormat="1" applyFont="1" applyFill="1" applyBorder="1" applyAlignment="1" applyProtection="1">
      <alignment horizontal="right" wrapText="1"/>
      <protection locked="0"/>
    </xf>
    <xf numFmtId="165" fontId="3" fillId="4" borderId="1" xfId="0" applyNumberFormat="1" applyFont="1" applyFill="1" applyBorder="1" applyAlignment="1" applyProtection="1">
      <alignment horizontal="right"/>
      <protection locked="0"/>
    </xf>
    <xf numFmtId="165" fontId="4" fillId="4" borderId="1" xfId="0" applyNumberFormat="1" applyFont="1" applyFill="1" applyBorder="1" applyAlignment="1" applyProtection="1">
      <alignment wrapText="1"/>
      <protection locked="0"/>
    </xf>
    <xf numFmtId="165" fontId="2" fillId="4" borderId="1" xfId="0" applyNumberFormat="1" applyFont="1" applyFill="1" applyBorder="1" applyAlignment="1" applyProtection="1">
      <protection locked="0"/>
    </xf>
    <xf numFmtId="4" fontId="4" fillId="4" borderId="1" xfId="0" applyNumberFormat="1" applyFont="1" applyFill="1" applyBorder="1" applyAlignment="1" applyProtection="1">
      <alignment horizontal="right" wrapText="1"/>
      <protection locked="0"/>
    </xf>
    <xf numFmtId="4" fontId="3" fillId="4" borderId="1" xfId="0" applyNumberFormat="1" applyFont="1" applyFill="1" applyBorder="1" applyAlignment="1" applyProtection="1">
      <alignment horizontal="right"/>
      <protection locked="0"/>
    </xf>
    <xf numFmtId="1" fontId="5" fillId="4" borderId="7" xfId="0" applyNumberFormat="1" applyFont="1" applyFill="1" applyBorder="1" applyAlignment="1" applyProtection="1">
      <alignment horizontal="center"/>
      <protection locked="0"/>
    </xf>
    <xf numFmtId="1" fontId="6" fillId="4" borderId="9" xfId="0" applyNumberFormat="1" applyFont="1" applyFill="1" applyBorder="1" applyAlignment="1" applyProtection="1">
      <alignment horizontal="center" wrapText="1"/>
      <protection locked="0"/>
    </xf>
    <xf numFmtId="164" fontId="6" fillId="5" borderId="1" xfId="0" applyNumberFormat="1" applyFont="1" applyFill="1" applyBorder="1" applyAlignment="1" applyProtection="1">
      <alignment horizontal="center" vertical="center" wrapText="1"/>
    </xf>
    <xf numFmtId="0" fontId="5" fillId="0" borderId="1" xfId="0" applyFont="1" applyFill="1" applyBorder="1" applyAlignment="1" applyProtection="1">
      <alignment horizontal="right" wrapText="1"/>
    </xf>
    <xf numFmtId="0" fontId="6" fillId="0" borderId="1" xfId="0" applyFont="1" applyFill="1" applyBorder="1" applyAlignment="1" applyProtection="1">
      <alignment horizontal="right" wrapText="1"/>
    </xf>
    <xf numFmtId="0" fontId="4" fillId="4" borderId="1" xfId="0" applyFont="1" applyFill="1" applyBorder="1" applyAlignment="1" applyProtection="1">
      <alignment wrapText="1"/>
      <protection locked="0"/>
    </xf>
    <xf numFmtId="0" fontId="5" fillId="0" borderId="1" xfId="0" applyFont="1" applyBorder="1" applyAlignment="1">
      <alignment wrapText="1"/>
    </xf>
    <xf numFmtId="0" fontId="9" fillId="0" borderId="1" xfId="1" applyBorder="1" applyAlignment="1" applyProtection="1"/>
    <xf numFmtId="0" fontId="4" fillId="0" borderId="1" xfId="0" applyFont="1" applyFill="1" applyBorder="1" applyAlignment="1" applyProtection="1">
      <alignment wrapText="1"/>
    </xf>
    <xf numFmtId="2" fontId="4" fillId="0" borderId="1" xfId="0" applyNumberFormat="1" applyFont="1" applyFill="1" applyBorder="1" applyAlignment="1" applyProtection="1">
      <alignment vertical="center" wrapText="1"/>
    </xf>
    <xf numFmtId="0" fontId="5" fillId="0" borderId="1" xfId="0" applyFont="1" applyFill="1" applyBorder="1" applyAlignment="1" applyProtection="1">
      <alignment wrapText="1"/>
    </xf>
    <xf numFmtId="165" fontId="3" fillId="0" borderId="1" xfId="0" applyNumberFormat="1" applyFont="1" applyFill="1" applyBorder="1" applyAlignment="1" applyProtection="1">
      <alignment horizontal="right"/>
    </xf>
    <xf numFmtId="3" fontId="4" fillId="0" borderId="1" xfId="0" applyNumberFormat="1" applyFont="1" applyFill="1" applyBorder="1" applyAlignment="1" applyProtection="1">
      <alignment wrapText="1"/>
    </xf>
    <xf numFmtId="3" fontId="2" fillId="0" borderId="1" xfId="0" applyNumberFormat="1" applyFont="1" applyFill="1" applyBorder="1" applyAlignment="1" applyProtection="1"/>
    <xf numFmtId="165" fontId="4" fillId="0" borderId="1" xfId="0" applyNumberFormat="1" applyFont="1" applyFill="1" applyBorder="1" applyAlignment="1" applyProtection="1">
      <alignment horizontal="right" wrapText="1"/>
    </xf>
    <xf numFmtId="3" fontId="4" fillId="4" borderId="1" xfId="0" applyNumberFormat="1" applyFont="1" applyFill="1" applyBorder="1" applyAlignment="1" applyProtection="1">
      <alignment wrapText="1"/>
      <protection locked="0"/>
    </xf>
    <xf numFmtId="4" fontId="4" fillId="4" borderId="1" xfId="0" applyNumberFormat="1" applyFont="1" applyFill="1" applyBorder="1" applyAlignment="1" applyProtection="1">
      <alignment wrapText="1"/>
      <protection locked="0"/>
    </xf>
    <xf numFmtId="1" fontId="2" fillId="4" borderId="1" xfId="0" applyNumberFormat="1" applyFont="1" applyFill="1" applyBorder="1" applyAlignment="1" applyProtection="1">
      <alignment horizontal="center"/>
      <protection locked="0"/>
    </xf>
    <xf numFmtId="164" fontId="6" fillId="4" borderId="1" xfId="0" applyNumberFormat="1" applyFont="1" applyFill="1" applyBorder="1" applyAlignment="1" applyProtection="1">
      <alignment horizontal="center" vertical="center" wrapText="1"/>
      <protection locked="0"/>
    </xf>
    <xf numFmtId="0" fontId="1" fillId="0" borderId="1" xfId="0" applyFont="1" applyBorder="1" applyAlignment="1" applyProtection="1"/>
    <xf numFmtId="0" fontId="5" fillId="0" borderId="1" xfId="0" applyFont="1" applyFill="1" applyBorder="1" applyAlignment="1" applyProtection="1">
      <alignment horizontal="right"/>
    </xf>
    <xf numFmtId="0" fontId="5" fillId="0" borderId="1" xfId="0" applyFont="1" applyFill="1" applyBorder="1" applyAlignment="1" applyProtection="1">
      <alignment horizontal="left"/>
    </xf>
    <xf numFmtId="0" fontId="7" fillId="0" borderId="1" xfId="0" applyFont="1" applyBorder="1" applyProtection="1"/>
    <xf numFmtId="0" fontId="0" fillId="0" borderId="1" xfId="0" applyBorder="1" applyAlignment="1" applyProtection="1">
      <alignment wrapText="1"/>
    </xf>
    <xf numFmtId="0" fontId="0" fillId="6" borderId="0" xfId="0" applyFill="1" applyProtection="1"/>
    <xf numFmtId="0" fontId="6" fillId="6" borderId="0" xfId="0" applyFont="1" applyFill="1" applyBorder="1" applyAlignment="1" applyProtection="1">
      <alignment vertical="center" wrapText="1"/>
    </xf>
    <xf numFmtId="0" fontId="3" fillId="6" borderId="0" xfId="0" applyFont="1" applyFill="1" applyProtection="1"/>
    <xf numFmtId="0" fontId="6" fillId="6" borderId="14" xfId="0" applyFont="1" applyFill="1" applyBorder="1" applyAlignment="1" applyProtection="1">
      <alignment vertical="center" wrapText="1"/>
    </xf>
    <xf numFmtId="166" fontId="0" fillId="6" borderId="0" xfId="0" applyNumberFormat="1" applyFill="1" applyProtection="1"/>
    <xf numFmtId="0" fontId="3" fillId="6" borderId="0" xfId="0" applyFont="1" applyFill="1" applyBorder="1" applyAlignment="1" applyProtection="1">
      <alignment horizontal="right"/>
    </xf>
    <xf numFmtId="0" fontId="2" fillId="6" borderId="0" xfId="0" applyFont="1" applyFill="1" applyBorder="1" applyAlignment="1" applyProtection="1">
      <alignment horizontal="left"/>
    </xf>
    <xf numFmtId="164" fontId="3" fillId="6" borderId="0" xfId="0" applyNumberFormat="1" applyFont="1" applyFill="1" applyBorder="1" applyProtection="1"/>
    <xf numFmtId="0" fontId="2" fillId="6" borderId="0" xfId="0" quotePrefix="1" applyFont="1" applyFill="1" applyProtection="1"/>
    <xf numFmtId="0" fontId="3" fillId="6" borderId="0" xfId="0" applyFont="1" applyFill="1" applyBorder="1" applyProtection="1"/>
    <xf numFmtId="0" fontId="9" fillId="6" borderId="0" xfId="1" applyFill="1" applyAlignment="1" applyProtection="1"/>
    <xf numFmtId="0" fontId="7" fillId="6" borderId="0" xfId="0" applyFont="1" applyFill="1" applyProtection="1"/>
    <xf numFmtId="0" fontId="4" fillId="0" borderId="1" xfId="0" applyFont="1" applyFill="1" applyBorder="1" applyAlignment="1" applyProtection="1">
      <alignment vertical="center" wrapText="1"/>
    </xf>
    <xf numFmtId="3" fontId="2" fillId="0" borderId="7" xfId="0" applyNumberFormat="1" applyFont="1" applyBorder="1" applyProtection="1"/>
    <xf numFmtId="3" fontId="2" fillId="0" borderId="9" xfId="0" applyNumberFormat="1" applyFont="1" applyBorder="1" applyProtection="1"/>
    <xf numFmtId="3" fontId="2" fillId="0" borderId="1" xfId="0" applyNumberFormat="1" applyFont="1" applyBorder="1" applyProtection="1"/>
    <xf numFmtId="0" fontId="6" fillId="0" borderId="17" xfId="0" applyFont="1" applyBorder="1" applyAlignment="1" applyProtection="1">
      <alignment vertical="center" wrapText="1"/>
    </xf>
    <xf numFmtId="3" fontId="6" fillId="0" borderId="18" xfId="0" applyNumberFormat="1" applyFont="1" applyBorder="1" applyAlignment="1" applyProtection="1">
      <alignment vertical="center" wrapText="1"/>
    </xf>
    <xf numFmtId="3" fontId="6" fillId="0" borderId="19" xfId="0" applyNumberFormat="1" applyFont="1" applyBorder="1" applyAlignment="1" applyProtection="1">
      <alignment vertical="center" wrapText="1"/>
    </xf>
    <xf numFmtId="3" fontId="6" fillId="0" borderId="20" xfId="0" applyNumberFormat="1" applyFont="1" applyBorder="1" applyAlignment="1" applyProtection="1">
      <alignment vertical="center" wrapText="1"/>
    </xf>
    <xf numFmtId="0" fontId="4" fillId="0" borderId="21" xfId="0" applyFont="1" applyBorder="1" applyAlignment="1" applyProtection="1">
      <alignment vertical="center" wrapText="1"/>
    </xf>
    <xf numFmtId="3" fontId="4" fillId="0" borderId="4" xfId="0" applyNumberFormat="1" applyFont="1" applyBorder="1" applyAlignment="1" applyProtection="1">
      <alignment vertical="center" wrapText="1"/>
    </xf>
    <xf numFmtId="3" fontId="4" fillId="0" borderId="1" xfId="0" applyNumberFormat="1" applyFont="1" applyBorder="1" applyAlignment="1" applyProtection="1">
      <alignment vertical="center" wrapText="1"/>
    </xf>
    <xf numFmtId="3" fontId="4" fillId="0" borderId="22" xfId="0" applyNumberFormat="1" applyFont="1" applyBorder="1" applyAlignment="1" applyProtection="1">
      <alignment vertical="center" wrapText="1"/>
    </xf>
    <xf numFmtId="0" fontId="6" fillId="0" borderId="23" xfId="0" applyFont="1" applyBorder="1" applyAlignment="1" applyProtection="1">
      <alignment vertical="center" wrapText="1"/>
    </xf>
    <xf numFmtId="165" fontId="6" fillId="0" borderId="24" xfId="0" applyNumberFormat="1" applyFont="1" applyBorder="1" applyAlignment="1" applyProtection="1">
      <alignment vertical="center" wrapText="1"/>
    </xf>
    <xf numFmtId="165" fontId="6" fillId="0" borderId="25" xfId="0" applyNumberFormat="1" applyFont="1" applyBorder="1" applyAlignment="1" applyProtection="1">
      <alignment vertical="center" wrapText="1"/>
    </xf>
    <xf numFmtId="165" fontId="6" fillId="0" borderId="26" xfId="0" applyNumberFormat="1" applyFont="1" applyBorder="1" applyAlignment="1" applyProtection="1">
      <alignment vertical="center" wrapText="1"/>
    </xf>
    <xf numFmtId="0" fontId="6" fillId="0" borderId="27" xfId="0" applyFont="1" applyBorder="1" applyAlignment="1" applyProtection="1">
      <alignment vertical="center" wrapText="1"/>
    </xf>
    <xf numFmtId="165" fontId="6" fillId="0" borderId="13" xfId="0" applyNumberFormat="1" applyFont="1" applyBorder="1" applyAlignment="1" applyProtection="1">
      <alignment vertical="center" wrapText="1"/>
    </xf>
    <xf numFmtId="165" fontId="6" fillId="0" borderId="28" xfId="0" applyNumberFormat="1" applyFont="1" applyBorder="1" applyAlignment="1" applyProtection="1">
      <alignment vertical="center" wrapText="1"/>
    </xf>
    <xf numFmtId="0" fontId="2" fillId="5" borderId="31" xfId="0" applyFont="1" applyFill="1" applyBorder="1" applyAlignment="1" applyProtection="1">
      <alignment horizontal="left"/>
    </xf>
    <xf numFmtId="0" fontId="2" fillId="5" borderId="32" xfId="0" applyFont="1" applyFill="1" applyBorder="1" applyAlignment="1" applyProtection="1">
      <alignment horizontal="left"/>
    </xf>
    <xf numFmtId="0" fontId="2" fillId="5" borderId="36" xfId="0" applyFont="1" applyFill="1" applyBorder="1" applyAlignment="1" applyProtection="1">
      <alignment horizontal="left"/>
    </xf>
    <xf numFmtId="3" fontId="3" fillId="5" borderId="10" xfId="0" applyNumberFormat="1" applyFont="1" applyFill="1" applyBorder="1" applyProtection="1"/>
    <xf numFmtId="3" fontId="3" fillId="5" borderId="5" xfId="0" applyNumberFormat="1" applyFont="1" applyFill="1" applyBorder="1" applyProtection="1"/>
    <xf numFmtId="3" fontId="3" fillId="5" borderId="29" xfId="0" applyNumberFormat="1" applyFont="1" applyFill="1" applyBorder="1" applyProtection="1"/>
    <xf numFmtId="0" fontId="2" fillId="5" borderId="17" xfId="0" applyFont="1" applyFill="1" applyBorder="1" applyAlignment="1" applyProtection="1"/>
    <xf numFmtId="0" fontId="2" fillId="5" borderId="23" xfId="0" applyFont="1" applyFill="1" applyBorder="1" applyAlignment="1" applyProtection="1"/>
    <xf numFmtId="164" fontId="19" fillId="0" borderId="1" xfId="0" applyNumberFormat="1" applyFont="1" applyBorder="1" applyAlignment="1" applyProtection="1">
      <alignment horizontal="center" vertical="center" wrapText="1"/>
    </xf>
    <xf numFmtId="1" fontId="20" fillId="0" borderId="1" xfId="0" applyNumberFormat="1" applyFont="1" applyBorder="1" applyAlignment="1" applyProtection="1">
      <alignment vertical="center"/>
    </xf>
    <xf numFmtId="1" fontId="20" fillId="0" borderId="9" xfId="0" applyNumberFormat="1" applyFont="1" applyBorder="1" applyAlignment="1" applyProtection="1">
      <alignment vertical="center"/>
    </xf>
    <xf numFmtId="3" fontId="19" fillId="0" borderId="1" xfId="0" applyNumberFormat="1" applyFont="1" applyBorder="1" applyAlignment="1" applyProtection="1">
      <alignment vertical="center"/>
    </xf>
    <xf numFmtId="4" fontId="19" fillId="0" borderId="1" xfId="0" applyNumberFormat="1" applyFont="1" applyBorder="1" applyAlignment="1" applyProtection="1">
      <alignment vertical="center"/>
    </xf>
    <xf numFmtId="3" fontId="4" fillId="4" borderId="6" xfId="0" applyNumberFormat="1" applyFont="1" applyFill="1" applyBorder="1" applyAlignment="1" applyProtection="1">
      <alignment wrapText="1"/>
      <protection locked="0"/>
    </xf>
    <xf numFmtId="3" fontId="4" fillId="4" borderId="2" xfId="0" applyNumberFormat="1" applyFont="1" applyFill="1" applyBorder="1" applyAlignment="1" applyProtection="1">
      <alignment wrapText="1"/>
      <protection locked="0"/>
    </xf>
    <xf numFmtId="3" fontId="4" fillId="4" borderId="9" xfId="0" applyNumberFormat="1" applyFont="1" applyFill="1" applyBorder="1" applyAlignment="1" applyProtection="1">
      <alignment wrapText="1"/>
      <protection locked="0"/>
    </xf>
    <xf numFmtId="3" fontId="4" fillId="4" borderId="5" xfId="0" applyNumberFormat="1" applyFont="1" applyFill="1" applyBorder="1" applyAlignment="1" applyProtection="1">
      <alignment wrapText="1"/>
      <protection locked="0"/>
    </xf>
    <xf numFmtId="164" fontId="2" fillId="6" borderId="0" xfId="0" applyNumberFormat="1" applyFont="1" applyFill="1" applyProtection="1"/>
    <xf numFmtId="164" fontId="6" fillId="6" borderId="11" xfId="0" applyNumberFormat="1" applyFont="1" applyFill="1" applyBorder="1" applyAlignment="1" applyProtection="1">
      <alignment horizontal="center" vertical="top" wrapText="1"/>
    </xf>
    <xf numFmtId="164" fontId="6" fillId="6" borderId="15" xfId="0" applyNumberFormat="1" applyFont="1" applyFill="1" applyBorder="1" applyAlignment="1" applyProtection="1">
      <alignment horizontal="center" vertical="top" wrapText="1"/>
    </xf>
    <xf numFmtId="164" fontId="2" fillId="6" borderId="15" xfId="0" applyNumberFormat="1" applyFont="1" applyFill="1" applyBorder="1" applyAlignment="1" applyProtection="1">
      <alignment horizontal="center" vertical="top"/>
    </xf>
    <xf numFmtId="1" fontId="6" fillId="6" borderId="15" xfId="0" applyNumberFormat="1" applyFont="1" applyFill="1" applyBorder="1" applyAlignment="1" applyProtection="1">
      <alignment vertical="top" wrapText="1"/>
    </xf>
    <xf numFmtId="3" fontId="2" fillId="6" borderId="11" xfId="0" applyNumberFormat="1" applyFont="1" applyFill="1" applyBorder="1" applyProtection="1"/>
    <xf numFmtId="3" fontId="2" fillId="6" borderId="0" xfId="0" applyNumberFormat="1" applyFont="1" applyFill="1" applyBorder="1" applyProtection="1"/>
    <xf numFmtId="3" fontId="6" fillId="6" borderId="0" xfId="0" applyNumberFormat="1" applyFont="1" applyFill="1" applyAlignment="1" applyProtection="1">
      <alignment vertical="center" wrapText="1"/>
    </xf>
    <xf numFmtId="3" fontId="4" fillId="6" borderId="0" xfId="0" applyNumberFormat="1" applyFont="1" applyFill="1" applyAlignment="1" applyProtection="1">
      <alignment vertical="center" wrapText="1"/>
    </xf>
    <xf numFmtId="165" fontId="6" fillId="6" borderId="0" xfId="0" applyNumberFormat="1" applyFont="1" applyFill="1" applyAlignment="1" applyProtection="1">
      <alignment vertical="center" wrapText="1"/>
    </xf>
    <xf numFmtId="165" fontId="4" fillId="6" borderId="0" xfId="0" applyNumberFormat="1" applyFont="1" applyFill="1" applyAlignment="1" applyProtection="1">
      <alignment vertical="center" wrapText="1"/>
    </xf>
    <xf numFmtId="0" fontId="2" fillId="6" borderId="0" xfId="0" applyFont="1" applyFill="1" applyProtection="1"/>
    <xf numFmtId="3" fontId="2" fillId="6" borderId="0" xfId="0" applyNumberFormat="1" applyFont="1" applyFill="1" applyProtection="1"/>
    <xf numFmtId="0" fontId="5" fillId="6" borderId="0" xfId="0" applyFont="1" applyFill="1" applyAlignment="1" applyProtection="1">
      <alignment horizontal="center" vertical="top" wrapText="1"/>
    </xf>
    <xf numFmtId="0" fontId="2" fillId="6" borderId="0" xfId="0" applyFont="1" applyFill="1" applyAlignment="1" applyProtection="1">
      <alignment horizontal="center" vertical="top" wrapText="1"/>
    </xf>
    <xf numFmtId="3" fontId="4" fillId="6" borderId="15" xfId="0" applyNumberFormat="1" applyFont="1" applyFill="1" applyBorder="1" applyAlignment="1" applyProtection="1">
      <alignment wrapText="1"/>
    </xf>
    <xf numFmtId="3" fontId="4" fillId="6" borderId="0" xfId="0" applyNumberFormat="1" applyFont="1" applyFill="1" applyBorder="1" applyAlignment="1" applyProtection="1">
      <alignment wrapText="1"/>
    </xf>
    <xf numFmtId="0" fontId="6" fillId="6" borderId="0" xfId="0" applyFont="1" applyFill="1" applyAlignment="1" applyProtection="1">
      <alignment vertical="center" wrapText="1"/>
    </xf>
    <xf numFmtId="0" fontId="4" fillId="6" borderId="0" xfId="0" applyFont="1" applyFill="1" applyAlignment="1" applyProtection="1">
      <alignment vertical="center" wrapText="1"/>
    </xf>
    <xf numFmtId="0" fontId="5" fillId="6" borderId="0" xfId="0" applyFont="1" applyFill="1" applyProtection="1"/>
    <xf numFmtId="0" fontId="18" fillId="6" borderId="0" xfId="0" applyFont="1" applyFill="1" applyProtection="1"/>
    <xf numFmtId="1" fontId="18" fillId="6" borderId="0" xfId="0" applyNumberFormat="1" applyFont="1" applyFill="1" applyProtection="1"/>
    <xf numFmtId="3" fontId="18" fillId="6" borderId="0" xfId="0" applyNumberFormat="1" applyFont="1" applyFill="1" applyProtection="1"/>
    <xf numFmtId="3" fontId="18" fillId="6" borderId="0" xfId="0" applyNumberFormat="1" applyFont="1" applyFill="1" applyBorder="1" applyProtection="1"/>
    <xf numFmtId="0" fontId="2" fillId="6" borderId="0" xfId="0" applyFont="1" applyFill="1" applyBorder="1" applyProtection="1"/>
    <xf numFmtId="0" fontId="4" fillId="6" borderId="0" xfId="0" applyFont="1" applyFill="1" applyBorder="1" applyAlignment="1" applyProtection="1">
      <alignment vertical="center" wrapText="1"/>
    </xf>
    <xf numFmtId="0" fontId="2" fillId="6" borderId="0" xfId="0" applyNumberFormat="1" applyFont="1" applyFill="1" applyBorder="1" applyAlignment="1" applyProtection="1">
      <alignment vertical="center"/>
    </xf>
    <xf numFmtId="3" fontId="16" fillId="6" borderId="0" xfId="0" applyNumberFormat="1" applyFont="1" applyFill="1" applyBorder="1" applyAlignment="1" applyProtection="1">
      <alignment wrapText="1"/>
    </xf>
    <xf numFmtId="3" fontId="2" fillId="6" borderId="15" xfId="0" applyNumberFormat="1" applyFont="1" applyFill="1" applyBorder="1" applyProtection="1"/>
    <xf numFmtId="3" fontId="16" fillId="6" borderId="12" xfId="0" applyNumberFormat="1" applyFont="1" applyFill="1" applyBorder="1" applyAlignment="1" applyProtection="1">
      <alignment wrapText="1"/>
    </xf>
    <xf numFmtId="3" fontId="19" fillId="6" borderId="0" xfId="0" applyNumberFormat="1" applyFont="1" applyFill="1" applyBorder="1" applyAlignment="1" applyProtection="1">
      <alignment vertical="center"/>
    </xf>
    <xf numFmtId="4" fontId="19" fillId="6" borderId="0" xfId="0" applyNumberFormat="1" applyFont="1" applyFill="1" applyBorder="1" applyAlignment="1" applyProtection="1">
      <alignment vertical="center"/>
    </xf>
    <xf numFmtId="164" fontId="20" fillId="0" borderId="1" xfId="0" applyNumberFormat="1" applyFont="1" applyFill="1" applyBorder="1" applyProtection="1"/>
    <xf numFmtId="0" fontId="15" fillId="6" borderId="0" xfId="0" applyFont="1" applyFill="1" applyProtection="1"/>
    <xf numFmtId="0" fontId="0" fillId="6" borderId="0" xfId="0" applyFill="1" applyBorder="1" applyProtection="1"/>
    <xf numFmtId="0" fontId="13" fillId="6" borderId="0" xfId="0" applyFont="1" applyFill="1" applyProtection="1"/>
    <xf numFmtId="0" fontId="5" fillId="6" borderId="0" xfId="0" applyFont="1" applyFill="1" applyBorder="1" applyAlignment="1" applyProtection="1">
      <alignment horizontal="center" vertical="top"/>
    </xf>
    <xf numFmtId="0" fontId="2" fillId="6" borderId="0" xfId="0" applyFont="1" applyFill="1" applyBorder="1" applyAlignment="1" applyProtection="1">
      <alignment horizontal="left" vertical="top" wrapText="1"/>
    </xf>
    <xf numFmtId="3" fontId="4" fillId="6" borderId="0" xfId="0" applyNumberFormat="1" applyFont="1" applyFill="1" applyBorder="1" applyAlignment="1" applyProtection="1">
      <alignment horizontal="right" wrapText="1"/>
    </xf>
    <xf numFmtId="165" fontId="4" fillId="6" borderId="0" xfId="0" applyNumberFormat="1" applyFont="1" applyFill="1" applyBorder="1" applyAlignment="1" applyProtection="1">
      <alignment horizontal="right" wrapText="1"/>
    </xf>
    <xf numFmtId="3" fontId="3" fillId="6" borderId="0" xfId="0" applyNumberFormat="1" applyFont="1" applyFill="1" applyBorder="1" applyAlignment="1" applyProtection="1">
      <alignment horizontal="right"/>
    </xf>
    <xf numFmtId="165" fontId="3" fillId="6" borderId="0" xfId="0" applyNumberFormat="1" applyFont="1" applyFill="1" applyBorder="1" applyAlignment="1" applyProtection="1">
      <alignment horizontal="right"/>
    </xf>
    <xf numFmtId="2" fontId="4" fillId="6" borderId="0" xfId="0" applyNumberFormat="1" applyFont="1" applyFill="1" applyBorder="1" applyAlignment="1" applyProtection="1">
      <alignment vertical="center" wrapText="1"/>
    </xf>
    <xf numFmtId="0" fontId="2" fillId="6" borderId="0" xfId="0" applyFont="1" applyFill="1" applyBorder="1" applyAlignment="1" applyProtection="1">
      <alignment vertical="top" wrapText="1"/>
    </xf>
    <xf numFmtId="164" fontId="3" fillId="6" borderId="0" xfId="0" applyNumberFormat="1" applyFont="1" applyFill="1" applyProtection="1"/>
    <xf numFmtId="0" fontId="4" fillId="6" borderId="0" xfId="0" applyFont="1" applyFill="1" applyProtection="1"/>
    <xf numFmtId="0" fontId="4" fillId="6" borderId="0" xfId="0" applyFont="1" applyFill="1" applyBorder="1" applyProtection="1"/>
    <xf numFmtId="164" fontId="6" fillId="6" borderId="0" xfId="0" applyNumberFormat="1" applyFont="1" applyFill="1" applyBorder="1" applyAlignment="1" applyProtection="1">
      <alignment horizontal="center" vertical="top" wrapText="1"/>
    </xf>
    <xf numFmtId="164" fontId="4" fillId="6" borderId="0" xfId="0" applyNumberFormat="1" applyFont="1" applyFill="1" applyBorder="1" applyAlignment="1" applyProtection="1">
      <alignment horizontal="center" vertical="center" wrapText="1"/>
    </xf>
    <xf numFmtId="1" fontId="2" fillId="6" borderId="15" xfId="0" applyNumberFormat="1" applyFont="1" applyFill="1" applyBorder="1" applyAlignment="1" applyProtection="1">
      <alignment horizontal="center"/>
    </xf>
    <xf numFmtId="1" fontId="6" fillId="6" borderId="0" xfId="0" applyNumberFormat="1" applyFont="1" applyFill="1" applyBorder="1" applyAlignment="1" applyProtection="1">
      <alignment horizontal="center" wrapText="1"/>
    </xf>
    <xf numFmtId="165" fontId="4" fillId="6" borderId="0" xfId="0" applyNumberFormat="1" applyFont="1" applyFill="1" applyBorder="1" applyAlignment="1" applyProtection="1">
      <alignment vertical="center" wrapText="1"/>
    </xf>
    <xf numFmtId="164" fontId="3" fillId="6" borderId="0" xfId="0" applyNumberFormat="1" applyFont="1" applyFill="1" applyBorder="1" applyAlignment="1" applyProtection="1"/>
    <xf numFmtId="1" fontId="2" fillId="6" borderId="0" xfId="0" applyNumberFormat="1" applyFont="1" applyFill="1" applyBorder="1" applyAlignment="1" applyProtection="1">
      <alignment horizontal="center"/>
    </xf>
    <xf numFmtId="164" fontId="6" fillId="6" borderId="13" xfId="0" applyNumberFormat="1" applyFont="1" applyFill="1" applyBorder="1" applyAlignment="1" applyProtection="1">
      <alignment horizontal="center" vertical="top" wrapText="1"/>
    </xf>
    <xf numFmtId="164" fontId="2" fillId="6" borderId="15" xfId="0" applyNumberFormat="1" applyFont="1" applyFill="1" applyBorder="1" applyAlignment="1" applyProtection="1">
      <alignment vertical="top"/>
    </xf>
    <xf numFmtId="164" fontId="2" fillId="6" borderId="0" xfId="0" applyNumberFormat="1" applyFont="1" applyFill="1" applyBorder="1" applyAlignment="1" applyProtection="1">
      <alignment horizontal="center" vertical="top"/>
    </xf>
    <xf numFmtId="3" fontId="4" fillId="6" borderId="0" xfId="0" applyNumberFormat="1" applyFont="1" applyFill="1" applyBorder="1" applyAlignment="1" applyProtection="1">
      <alignment vertical="center" wrapText="1"/>
    </xf>
    <xf numFmtId="3" fontId="3" fillId="6" borderId="0" xfId="0" applyNumberFormat="1" applyFont="1" applyFill="1" applyBorder="1" applyAlignment="1" applyProtection="1">
      <alignment vertical="center"/>
    </xf>
    <xf numFmtId="0" fontId="16" fillId="6" borderId="0" xfId="0" applyFont="1" applyFill="1" applyProtection="1"/>
    <xf numFmtId="165" fontId="16" fillId="6" borderId="0" xfId="0" quotePrefix="1" applyNumberFormat="1" applyFont="1" applyFill="1" applyBorder="1" applyAlignment="1" applyProtection="1">
      <alignment vertical="center"/>
    </xf>
    <xf numFmtId="3" fontId="4" fillId="6" borderId="0" xfId="0" applyNumberFormat="1" applyFont="1" applyFill="1" applyBorder="1" applyProtection="1"/>
    <xf numFmtId="0" fontId="2" fillId="6" borderId="0" xfId="0" quotePrefix="1" applyFont="1" applyFill="1" applyBorder="1" applyProtection="1"/>
    <xf numFmtId="165" fontId="4" fillId="6" borderId="0" xfId="0" quotePrefix="1" applyNumberFormat="1" applyFont="1" applyFill="1" applyBorder="1" applyAlignment="1" applyProtection="1">
      <alignment vertical="center"/>
    </xf>
    <xf numFmtId="0" fontId="5" fillId="6" borderId="0" xfId="0" applyFont="1" applyFill="1" applyBorder="1" applyProtection="1"/>
    <xf numFmtId="0" fontId="3" fillId="6" borderId="0" xfId="0" applyFont="1" applyFill="1" applyAlignment="1" applyProtection="1">
      <alignment horizontal="center"/>
    </xf>
    <xf numFmtId="3" fontId="3" fillId="6" borderId="0" xfId="0" applyNumberFormat="1" applyFont="1" applyFill="1" applyProtection="1"/>
    <xf numFmtId="164" fontId="6" fillId="6" borderId="0" xfId="0" applyNumberFormat="1" applyFont="1" applyFill="1" applyBorder="1" applyAlignment="1" applyProtection="1">
      <alignment vertical="top" wrapText="1"/>
    </xf>
    <xf numFmtId="164" fontId="4" fillId="6" borderId="0" xfId="0" applyNumberFormat="1" applyFont="1" applyFill="1" applyBorder="1" applyAlignment="1" applyProtection="1">
      <alignment vertical="center" wrapText="1"/>
    </xf>
    <xf numFmtId="0" fontId="4" fillId="7" borderId="1" xfId="0" applyFont="1" applyFill="1" applyBorder="1" applyAlignment="1" applyProtection="1">
      <alignment horizontal="right" wrapText="1"/>
    </xf>
    <xf numFmtId="0" fontId="4" fillId="7" borderId="2" xfId="0" applyFont="1" applyFill="1" applyBorder="1" applyAlignment="1" applyProtection="1">
      <alignment horizontal="right" wrapText="1"/>
    </xf>
    <xf numFmtId="165" fontId="3" fillId="7" borderId="1" xfId="0" applyNumberFormat="1" applyFont="1" applyFill="1" applyBorder="1" applyAlignment="1" applyProtection="1">
      <alignment horizontal="right"/>
    </xf>
    <xf numFmtId="165" fontId="4" fillId="7" borderId="1" xfId="0" applyNumberFormat="1" applyFont="1" applyFill="1" applyBorder="1" applyAlignment="1" applyProtection="1">
      <alignment wrapText="1"/>
    </xf>
    <xf numFmtId="3" fontId="4" fillId="7" borderId="1" xfId="0" applyNumberFormat="1" applyFont="1" applyFill="1" applyBorder="1" applyAlignment="1" applyProtection="1">
      <alignment wrapText="1"/>
    </xf>
    <xf numFmtId="4" fontId="4" fillId="7" borderId="1" xfId="0" applyNumberFormat="1" applyFont="1" applyFill="1" applyBorder="1" applyAlignment="1" applyProtection="1">
      <alignment horizontal="right" wrapText="1"/>
    </xf>
    <xf numFmtId="165" fontId="2" fillId="7" borderId="1" xfId="0" applyNumberFormat="1" applyFont="1" applyFill="1" applyBorder="1" applyAlignment="1" applyProtection="1"/>
    <xf numFmtId="3" fontId="2" fillId="7" borderId="1" xfId="0" applyNumberFormat="1" applyFont="1" applyFill="1" applyBorder="1" applyAlignment="1" applyProtection="1"/>
    <xf numFmtId="4" fontId="3" fillId="7" borderId="1" xfId="0" applyNumberFormat="1" applyFont="1" applyFill="1" applyBorder="1" applyAlignment="1" applyProtection="1">
      <alignment horizontal="right"/>
    </xf>
    <xf numFmtId="0" fontId="1" fillId="4" borderId="1" xfId="0" applyFont="1" applyFill="1" applyBorder="1" applyAlignment="1" applyProtection="1">
      <protection locked="0"/>
    </xf>
    <xf numFmtId="0" fontId="2" fillId="6" borderId="0" xfId="0" applyFont="1" applyFill="1" applyBorder="1" applyAlignment="1" applyProtection="1">
      <alignment horizontal="center" vertical="center" wrapText="1"/>
    </xf>
    <xf numFmtId="0" fontId="2" fillId="6" borderId="0" xfId="0" applyFont="1" applyFill="1" applyBorder="1" applyAlignment="1" applyProtection="1">
      <alignment horizontal="center" wrapText="1"/>
    </xf>
    <xf numFmtId="0" fontId="2" fillId="2" borderId="1" xfId="0" applyFont="1" applyFill="1" applyBorder="1" applyAlignment="1" applyProtection="1">
      <alignment horizontal="center" wrapText="1"/>
    </xf>
    <xf numFmtId="1" fontId="4" fillId="6" borderId="15" xfId="0" applyNumberFormat="1" applyFont="1" applyFill="1" applyBorder="1" applyAlignment="1" applyProtection="1">
      <alignment horizontal="center" wrapText="1"/>
    </xf>
    <xf numFmtId="164" fontId="2" fillId="6" borderId="0" xfId="0" applyNumberFormat="1" applyFont="1" applyFill="1" applyBorder="1" applyAlignment="1" applyProtection="1">
      <alignment vertical="center" wrapText="1"/>
    </xf>
    <xf numFmtId="0" fontId="4" fillId="8" borderId="1" xfId="0" applyFont="1" applyFill="1" applyBorder="1" applyAlignment="1" applyProtection="1">
      <alignment horizontal="right" wrapText="1"/>
      <protection locked="0"/>
    </xf>
    <xf numFmtId="165" fontId="3" fillId="8" borderId="1" xfId="0" applyNumberFormat="1" applyFont="1" applyFill="1" applyBorder="1" applyAlignment="1" applyProtection="1">
      <alignment horizontal="right"/>
      <protection locked="0"/>
    </xf>
    <xf numFmtId="0" fontId="4" fillId="8" borderId="1" xfId="0" applyFont="1" applyFill="1" applyBorder="1" applyAlignment="1" applyProtection="1">
      <alignment wrapText="1"/>
      <protection locked="0"/>
    </xf>
    <xf numFmtId="165" fontId="2" fillId="8" borderId="1" xfId="0" applyNumberFormat="1" applyFont="1" applyFill="1" applyBorder="1" applyAlignment="1" applyProtection="1">
      <protection locked="0"/>
    </xf>
    <xf numFmtId="3" fontId="2" fillId="8" borderId="1" xfId="0" applyNumberFormat="1" applyFont="1" applyFill="1" applyBorder="1" applyAlignment="1" applyProtection="1">
      <protection locked="0"/>
    </xf>
    <xf numFmtId="4" fontId="3" fillId="8" borderId="1" xfId="0" applyNumberFormat="1" applyFont="1" applyFill="1" applyBorder="1" applyAlignment="1" applyProtection="1">
      <alignment horizontal="right"/>
      <protection locked="0"/>
    </xf>
    <xf numFmtId="0" fontId="0" fillId="6" borderId="0" xfId="0" applyFill="1" applyProtection="1">
      <protection hidden="1"/>
    </xf>
    <xf numFmtId="0" fontId="3" fillId="6" borderId="0" xfId="0" applyFont="1" applyFill="1" applyProtection="1">
      <protection hidden="1"/>
    </xf>
    <xf numFmtId="0" fontId="2" fillId="6" borderId="0" xfId="0" applyFont="1" applyFill="1" applyBorder="1" applyProtection="1">
      <protection hidden="1"/>
    </xf>
    <xf numFmtId="1" fontId="2" fillId="6" borderId="0" xfId="0" applyNumberFormat="1" applyFont="1" applyFill="1" applyBorder="1" applyProtection="1">
      <protection hidden="1"/>
    </xf>
    <xf numFmtId="164" fontId="3" fillId="6" borderId="0" xfId="0" applyNumberFormat="1" applyFont="1" applyFill="1" applyBorder="1" applyProtection="1">
      <protection hidden="1"/>
    </xf>
    <xf numFmtId="3" fontId="4" fillId="6" borderId="0" xfId="0" applyNumberFormat="1" applyFont="1" applyFill="1" applyBorder="1" applyProtection="1">
      <protection hidden="1"/>
    </xf>
    <xf numFmtId="0" fontId="4" fillId="6" borderId="0" xfId="0" applyFont="1" applyFill="1" applyBorder="1" applyProtection="1">
      <protection hidden="1"/>
    </xf>
    <xf numFmtId="164" fontId="2" fillId="6" borderId="0" xfId="0" applyNumberFormat="1" applyFont="1" applyFill="1" applyBorder="1" applyProtection="1">
      <protection hidden="1"/>
    </xf>
    <xf numFmtId="0" fontId="4" fillId="6" borderId="0" xfId="0" applyFont="1" applyFill="1" applyProtection="1">
      <protection hidden="1"/>
    </xf>
    <xf numFmtId="0" fontId="0" fillId="6" borderId="0" xfId="0" applyFill="1" applyBorder="1" applyProtection="1">
      <protection hidden="1"/>
    </xf>
    <xf numFmtId="0" fontId="13" fillId="6" borderId="0" xfId="0" applyFont="1" applyFill="1" applyProtection="1">
      <protection hidden="1"/>
    </xf>
    <xf numFmtId="166" fontId="3" fillId="4" borderId="1" xfId="0" applyNumberFormat="1" applyFont="1" applyFill="1" applyBorder="1" applyAlignment="1" applyProtection="1">
      <alignment horizontal="right"/>
      <protection locked="0"/>
    </xf>
    <xf numFmtId="166" fontId="2" fillId="4" borderId="1" xfId="0" applyNumberFormat="1" applyFont="1" applyFill="1" applyBorder="1" applyProtection="1">
      <protection locked="0"/>
    </xf>
    <xf numFmtId="166" fontId="3" fillId="4" borderId="1" xfId="0" applyNumberFormat="1" applyFont="1" applyFill="1" applyBorder="1" applyProtection="1">
      <protection locked="0"/>
    </xf>
    <xf numFmtId="0" fontId="12" fillId="6" borderId="0" xfId="0" applyFont="1" applyFill="1" applyProtection="1"/>
    <xf numFmtId="0" fontId="5" fillId="0" borderId="1" xfId="0" applyFont="1" applyBorder="1" applyAlignment="1" applyProtection="1"/>
    <xf numFmtId="0" fontId="1" fillId="0" borderId="1" xfId="0" applyFont="1" applyFill="1" applyBorder="1" applyAlignment="1" applyProtection="1"/>
    <xf numFmtId="0" fontId="0" fillId="6" borderId="0" xfId="0" applyFill="1" applyAlignment="1" applyProtection="1"/>
    <xf numFmtId="0" fontId="22" fillId="4" borderId="1" xfId="0" applyFont="1" applyFill="1" applyBorder="1" applyAlignment="1" applyProtection="1">
      <protection locked="0"/>
    </xf>
    <xf numFmtId="0" fontId="17" fillId="0" borderId="1" xfId="1" applyFont="1" applyFill="1" applyBorder="1" applyAlignment="1" applyProtection="1">
      <alignment vertical="top" wrapText="1"/>
    </xf>
    <xf numFmtId="0" fontId="2" fillId="6" borderId="0" xfId="0" applyFont="1" applyFill="1" applyProtection="1">
      <protection hidden="1"/>
    </xf>
    <xf numFmtId="164" fontId="2" fillId="6" borderId="0" xfId="0" applyNumberFormat="1" applyFont="1" applyFill="1" applyProtection="1">
      <protection hidden="1"/>
    </xf>
    <xf numFmtId="3" fontId="2" fillId="6" borderId="0" xfId="0" applyNumberFormat="1" applyFont="1" applyFill="1" applyProtection="1">
      <protection hidden="1"/>
    </xf>
    <xf numFmtId="0" fontId="5" fillId="6" borderId="0" xfId="0" applyFont="1" applyFill="1" applyProtection="1">
      <protection hidden="1"/>
    </xf>
    <xf numFmtId="1" fontId="2" fillId="6" borderId="0" xfId="0" applyNumberFormat="1" applyFont="1" applyFill="1" applyProtection="1">
      <protection hidden="1"/>
    </xf>
    <xf numFmtId="0" fontId="5" fillId="6" borderId="0" xfId="0" applyFont="1" applyFill="1" applyAlignment="1" applyProtection="1">
      <alignment vertical="center"/>
      <protection hidden="1"/>
    </xf>
    <xf numFmtId="167" fontId="10" fillId="6" borderId="0" xfId="0" applyNumberFormat="1" applyFont="1" applyFill="1" applyProtection="1">
      <protection hidden="1"/>
    </xf>
    <xf numFmtId="0" fontId="10" fillId="6" borderId="0" xfId="0" applyFont="1" applyFill="1" applyProtection="1">
      <protection hidden="1"/>
    </xf>
    <xf numFmtId="164" fontId="10" fillId="6" borderId="0" xfId="0" applyNumberFormat="1" applyFont="1" applyFill="1" applyAlignment="1" applyProtection="1">
      <alignment horizontal="center"/>
      <protection hidden="1"/>
    </xf>
    <xf numFmtId="164" fontId="10" fillId="6" borderId="0" xfId="0" applyNumberFormat="1" applyFont="1" applyFill="1" applyAlignment="1" applyProtection="1">
      <alignment horizontal="left"/>
      <protection hidden="1"/>
    </xf>
    <xf numFmtId="164" fontId="10" fillId="6" borderId="0" xfId="0" applyNumberFormat="1" applyFont="1" applyFill="1" applyProtection="1">
      <protection hidden="1"/>
    </xf>
    <xf numFmtId="168" fontId="10" fillId="6" borderId="0" xfId="0" applyNumberFormat="1" applyFont="1" applyFill="1" applyProtection="1">
      <protection hidden="1"/>
    </xf>
    <xf numFmtId="167" fontId="10" fillId="6" borderId="0" xfId="0" applyNumberFormat="1" applyFont="1" applyFill="1" applyAlignment="1" applyProtection="1">
      <alignment horizontal="right"/>
      <protection hidden="1"/>
    </xf>
    <xf numFmtId="3" fontId="10" fillId="6" borderId="0" xfId="0" applyNumberFormat="1" applyFont="1" applyFill="1" applyProtection="1">
      <protection hidden="1"/>
    </xf>
    <xf numFmtId="164" fontId="5" fillId="6" borderId="0" xfId="0" applyNumberFormat="1" applyFont="1" applyFill="1" applyProtection="1">
      <protection hidden="1"/>
    </xf>
    <xf numFmtId="3" fontId="5" fillId="6" borderId="0" xfId="0" applyNumberFormat="1" applyFont="1" applyFill="1" applyProtection="1">
      <protection hidden="1"/>
    </xf>
    <xf numFmtId="1" fontId="5" fillId="6" borderId="0" xfId="0" applyNumberFormat="1" applyFont="1" applyFill="1" applyAlignment="1" applyProtection="1">
      <alignment vertical="center"/>
      <protection hidden="1"/>
    </xf>
    <xf numFmtId="0" fontId="0" fillId="6" borderId="0" xfId="0" applyFill="1" applyAlignment="1" applyProtection="1">
      <protection hidden="1"/>
    </xf>
    <xf numFmtId="0" fontId="7" fillId="0" borderId="1" xfId="0" applyFont="1" applyFill="1" applyBorder="1" applyAlignment="1" applyProtection="1">
      <alignment vertical="top"/>
    </xf>
    <xf numFmtId="0" fontId="8" fillId="0" borderId="1" xfId="0" applyFont="1" applyFill="1" applyBorder="1" applyAlignment="1" applyProtection="1">
      <alignment vertical="top"/>
    </xf>
    <xf numFmtId="0" fontId="7" fillId="0" borderId="1" xfId="0" applyFont="1" applyBorder="1" applyAlignment="1" applyProtection="1">
      <alignment vertical="top" wrapText="1"/>
    </xf>
    <xf numFmtId="0" fontId="2" fillId="3" borderId="1" xfId="0" applyFont="1" applyFill="1" applyBorder="1" applyProtection="1"/>
    <xf numFmtId="0" fontId="7" fillId="0" borderId="1" xfId="0" applyFont="1" applyFill="1" applyBorder="1" applyAlignment="1" applyProtection="1">
      <alignment horizontal="left" vertical="center" wrapText="1"/>
    </xf>
    <xf numFmtId="1" fontId="19" fillId="0" borderId="1" xfId="0" applyNumberFormat="1" applyFont="1" applyFill="1" applyBorder="1" applyAlignment="1" applyProtection="1">
      <alignment horizontal="center"/>
    </xf>
    <xf numFmtId="1" fontId="20" fillId="0" borderId="1" xfId="0" applyNumberFormat="1" applyFont="1" applyFill="1" applyBorder="1" applyAlignment="1" applyProtection="1">
      <alignment horizontal="center"/>
    </xf>
    <xf numFmtId="3" fontId="19" fillId="5" borderId="16" xfId="0" applyNumberFormat="1" applyFont="1" applyFill="1" applyBorder="1" applyProtection="1"/>
    <xf numFmtId="1" fontId="19" fillId="0" borderId="1" xfId="0" applyNumberFormat="1" applyFont="1" applyFill="1" applyBorder="1" applyAlignment="1" applyProtection="1">
      <alignment horizontal="center" wrapText="1"/>
    </xf>
    <xf numFmtId="1" fontId="20" fillId="0" borderId="1" xfId="0" applyNumberFormat="1" applyFont="1" applyFill="1" applyBorder="1" applyAlignment="1" applyProtection="1">
      <alignment horizontal="center" wrapText="1"/>
    </xf>
    <xf numFmtId="1" fontId="19" fillId="0" borderId="6" xfId="0" applyNumberFormat="1" applyFont="1" applyFill="1" applyBorder="1" applyAlignment="1" applyProtection="1">
      <alignment horizontal="center" wrapText="1"/>
    </xf>
    <xf numFmtId="1" fontId="20" fillId="0" borderId="6" xfId="0" applyNumberFormat="1" applyFont="1" applyFill="1" applyBorder="1" applyAlignment="1" applyProtection="1">
      <alignment horizontal="center" wrapText="1"/>
    </xf>
    <xf numFmtId="164" fontId="19" fillId="0" borderId="1" xfId="0" applyNumberFormat="1" applyFont="1" applyFill="1" applyBorder="1" applyAlignment="1" applyProtection="1">
      <alignment horizontal="center" wrapText="1"/>
    </xf>
    <xf numFmtId="165" fontId="19" fillId="5" borderId="16" xfId="0" applyNumberFormat="1" applyFont="1" applyFill="1" applyBorder="1" applyProtection="1"/>
    <xf numFmtId="1" fontId="20" fillId="0" borderId="9" xfId="0" applyNumberFormat="1" applyFont="1" applyFill="1" applyBorder="1" applyAlignment="1" applyProtection="1">
      <alignment vertical="center"/>
    </xf>
    <xf numFmtId="0" fontId="19" fillId="0" borderId="1" xfId="0" applyNumberFormat="1" applyFont="1" applyFill="1" applyBorder="1" applyAlignment="1" applyProtection="1">
      <alignment vertical="center"/>
    </xf>
    <xf numFmtId="1" fontId="19" fillId="5" borderId="7" xfId="0" applyNumberFormat="1" applyFont="1" applyFill="1" applyBorder="1" applyProtection="1"/>
    <xf numFmtId="1" fontId="19" fillId="5" borderId="9" xfId="0" applyNumberFormat="1" applyFont="1" applyFill="1" applyBorder="1" applyProtection="1"/>
    <xf numFmtId="1" fontId="19" fillId="5" borderId="30" xfId="0" applyNumberFormat="1" applyFont="1" applyFill="1" applyBorder="1" applyProtection="1"/>
    <xf numFmtId="1" fontId="19" fillId="5" borderId="4" xfId="0" applyNumberFormat="1" applyFont="1" applyFill="1" applyBorder="1" applyProtection="1"/>
    <xf numFmtId="1" fontId="19" fillId="5" borderId="1" xfId="0" applyNumberFormat="1" applyFont="1" applyFill="1" applyBorder="1" applyProtection="1"/>
    <xf numFmtId="1" fontId="19" fillId="5" borderId="22" xfId="0" applyNumberFormat="1" applyFont="1" applyFill="1" applyBorder="1" applyProtection="1"/>
    <xf numFmtId="0" fontId="5" fillId="5" borderId="38" xfId="0" applyFont="1" applyFill="1" applyBorder="1" applyAlignment="1" applyProtection="1"/>
    <xf numFmtId="3" fontId="5" fillId="5" borderId="39" xfId="0" applyNumberFormat="1" applyFont="1" applyFill="1" applyBorder="1" applyAlignment="1" applyProtection="1"/>
    <xf numFmtId="3" fontId="5" fillId="5" borderId="40" xfId="0" applyNumberFormat="1" applyFont="1" applyFill="1" applyBorder="1" applyAlignment="1" applyProtection="1"/>
    <xf numFmtId="3" fontId="5" fillId="5" borderId="41" xfId="0" applyNumberFormat="1" applyFont="1" applyFill="1" applyBorder="1" applyAlignment="1" applyProtection="1"/>
    <xf numFmtId="0" fontId="5" fillId="5" borderId="37" xfId="0" applyFont="1" applyFill="1" applyBorder="1" applyAlignment="1" applyProtection="1"/>
    <xf numFmtId="3" fontId="5" fillId="5" borderId="42" xfId="0" applyNumberFormat="1" applyFont="1" applyFill="1" applyBorder="1" applyAlignment="1" applyProtection="1"/>
    <xf numFmtId="3" fontId="5" fillId="5" borderId="43" xfId="0" applyNumberFormat="1" applyFont="1" applyFill="1" applyBorder="1" applyAlignment="1" applyProtection="1"/>
    <xf numFmtId="3" fontId="5" fillId="5" borderId="44" xfId="0" applyNumberFormat="1" applyFont="1" applyFill="1" applyBorder="1" applyAlignment="1" applyProtection="1"/>
    <xf numFmtId="3" fontId="20" fillId="0" borderId="1" xfId="0" applyNumberFormat="1" applyFont="1" applyFill="1" applyBorder="1" applyAlignment="1" applyProtection="1"/>
    <xf numFmtId="3" fontId="19" fillId="0" borderId="1" xfId="0" applyNumberFormat="1" applyFont="1" applyFill="1" applyBorder="1" applyAlignment="1" applyProtection="1"/>
    <xf numFmtId="0" fontId="3" fillId="6" borderId="0" xfId="0" applyFont="1" applyFill="1" applyAlignment="1" applyProtection="1"/>
    <xf numFmtId="165" fontId="19" fillId="0" borderId="1" xfId="0" applyNumberFormat="1" applyFont="1" applyFill="1" applyBorder="1" applyAlignment="1" applyProtection="1"/>
    <xf numFmtId="3" fontId="3" fillId="6" borderId="13" xfId="0" applyNumberFormat="1" applyFont="1" applyFill="1" applyBorder="1" applyAlignment="1" applyProtection="1"/>
    <xf numFmtId="3" fontId="19" fillId="0" borderId="4" xfId="0" applyNumberFormat="1" applyFont="1" applyFill="1" applyBorder="1" applyAlignment="1" applyProtection="1"/>
    <xf numFmtId="3" fontId="3" fillId="6" borderId="11" xfId="0" applyNumberFormat="1" applyFont="1" applyFill="1" applyBorder="1" applyAlignment="1" applyProtection="1"/>
    <xf numFmtId="165" fontId="3" fillId="6" borderId="0" xfId="0" applyNumberFormat="1" applyFont="1" applyFill="1" applyAlignment="1" applyProtection="1"/>
    <xf numFmtId="165" fontId="2" fillId="6" borderId="0" xfId="0" applyNumberFormat="1" applyFont="1" applyFill="1" applyBorder="1" applyAlignment="1" applyProtection="1"/>
    <xf numFmtId="3" fontId="19" fillId="0" borderId="5" xfId="0" applyNumberFormat="1" applyFont="1" applyFill="1" applyBorder="1" applyAlignment="1" applyProtection="1"/>
    <xf numFmtId="0" fontId="9" fillId="0" borderId="1" xfId="1" applyFill="1" applyBorder="1" applyAlignment="1" applyProtection="1">
      <alignment vertical="top"/>
      <protection locked="0"/>
    </xf>
    <xf numFmtId="164" fontId="2" fillId="6" borderId="0" xfId="0" applyNumberFormat="1" applyFont="1" applyFill="1" applyBorder="1" applyAlignment="1" applyProtection="1">
      <alignment horizontal="left" vertical="center" wrapText="1"/>
    </xf>
    <xf numFmtId="164" fontId="19" fillId="0" borderId="1" xfId="0" applyNumberFormat="1" applyFont="1" applyBorder="1" applyAlignment="1" applyProtection="1">
      <alignment horizontal="center" vertical="center" wrapText="1"/>
    </xf>
    <xf numFmtId="164" fontId="10" fillId="6" borderId="0" xfId="0" applyNumberFormat="1" applyFont="1" applyFill="1" applyAlignment="1" applyProtection="1">
      <alignment horizontal="center"/>
      <protection hidden="1"/>
    </xf>
    <xf numFmtId="164" fontId="10" fillId="6" borderId="0" xfId="0" applyNumberFormat="1" applyFont="1" applyFill="1" applyAlignment="1" applyProtection="1">
      <alignment horizontal="left"/>
      <protection hidden="1"/>
    </xf>
    <xf numFmtId="0" fontId="7" fillId="0" borderId="1" xfId="0" applyFont="1" applyBorder="1" applyAlignment="1" applyProtection="1">
      <alignment horizontal="left" vertical="top" wrapText="1"/>
    </xf>
    <xf numFmtId="0" fontId="5" fillId="0" borderId="1" xfId="0" applyFont="1" applyBorder="1" applyAlignment="1">
      <alignment horizontal="center" vertical="top"/>
    </xf>
    <xf numFmtId="0" fontId="4" fillId="0" borderId="1" xfId="0" applyFont="1" applyBorder="1" applyAlignment="1">
      <alignment wrapText="1"/>
    </xf>
    <xf numFmtId="165" fontId="4" fillId="7" borderId="1" xfId="0" applyNumberFormat="1" applyFont="1" applyFill="1" applyBorder="1" applyAlignment="1">
      <alignment wrapText="1"/>
    </xf>
    <xf numFmtId="165" fontId="2" fillId="7" borderId="1" xfId="0" applyNumberFormat="1" applyFont="1" applyFill="1" applyBorder="1" applyAlignment="1">
      <alignment horizontal="right"/>
    </xf>
    <xf numFmtId="3" fontId="4" fillId="7" borderId="1" xfId="0" applyNumberFormat="1" applyFont="1" applyFill="1" applyBorder="1" applyAlignment="1">
      <alignment wrapText="1"/>
    </xf>
    <xf numFmtId="0" fontId="4" fillId="7" borderId="1" xfId="0" applyFont="1" applyFill="1" applyBorder="1" applyAlignment="1">
      <alignment horizontal="right" wrapText="1"/>
    </xf>
    <xf numFmtId="0" fontId="4" fillId="7" borderId="2" xfId="0" applyFont="1" applyFill="1" applyBorder="1" applyAlignment="1">
      <alignment horizontal="right" wrapText="1"/>
    </xf>
    <xf numFmtId="4" fontId="4" fillId="7" borderId="1" xfId="0" applyNumberFormat="1" applyFont="1" applyFill="1" applyBorder="1" applyAlignment="1">
      <alignment horizontal="right" wrapText="1"/>
    </xf>
    <xf numFmtId="3" fontId="4" fillId="0" borderId="1" xfId="0" applyNumberFormat="1" applyFont="1" applyBorder="1" applyAlignment="1">
      <alignment wrapText="1"/>
    </xf>
    <xf numFmtId="165" fontId="2" fillId="0" borderId="1" xfId="0" applyNumberFormat="1" applyFont="1" applyBorder="1" applyAlignment="1" applyProtection="1">
      <alignment horizontal="right"/>
      <protection locked="0"/>
    </xf>
    <xf numFmtId="165" fontId="2" fillId="4" borderId="1" xfId="0" applyNumberFormat="1" applyFont="1" applyFill="1" applyBorder="1" applyAlignment="1" applyProtection="1">
      <alignment horizontal="right"/>
      <protection locked="0"/>
    </xf>
    <xf numFmtId="165" fontId="2" fillId="4" borderId="1" xfId="0" applyNumberFormat="1" applyFont="1" applyFill="1" applyBorder="1" applyProtection="1">
      <protection locked="0"/>
    </xf>
    <xf numFmtId="165" fontId="2" fillId="0" borderId="1" xfId="0" applyNumberFormat="1" applyFont="1" applyBorder="1" applyAlignment="1">
      <alignment horizontal="right"/>
    </xf>
    <xf numFmtId="3" fontId="2" fillId="0" borderId="1" xfId="0" applyNumberFormat="1" applyFont="1" applyBorder="1"/>
    <xf numFmtId="4" fontId="2" fillId="4" borderId="1" xfId="0" applyNumberFormat="1" applyFont="1" applyFill="1" applyBorder="1" applyAlignment="1" applyProtection="1">
      <alignment horizontal="right"/>
      <protection locked="0"/>
    </xf>
    <xf numFmtId="165" fontId="4" fillId="0" borderId="1" xfId="0" applyNumberFormat="1" applyFont="1" applyBorder="1" applyAlignment="1">
      <alignment horizontal="right" wrapText="1"/>
    </xf>
    <xf numFmtId="165" fontId="2" fillId="7" borderId="1" xfId="0" applyNumberFormat="1" applyFont="1" applyFill="1" applyBorder="1"/>
    <xf numFmtId="3" fontId="2" fillId="7" borderId="1" xfId="0" applyNumberFormat="1" applyFont="1" applyFill="1" applyBorder="1"/>
    <xf numFmtId="4" fontId="2" fillId="7" borderId="1" xfId="0" applyNumberFormat="1" applyFont="1" applyFill="1" applyBorder="1" applyAlignment="1">
      <alignment horizontal="right"/>
    </xf>
    <xf numFmtId="165" fontId="2" fillId="8" borderId="1" xfId="0" applyNumberFormat="1" applyFont="1" applyFill="1" applyBorder="1" applyAlignment="1" applyProtection="1">
      <alignment horizontal="right"/>
      <protection locked="0"/>
    </xf>
    <xf numFmtId="165" fontId="2" fillId="8" borderId="1" xfId="0" applyNumberFormat="1" applyFont="1" applyFill="1" applyBorder="1" applyProtection="1">
      <protection locked="0"/>
    </xf>
    <xf numFmtId="3" fontId="2" fillId="8" borderId="1" xfId="0" applyNumberFormat="1" applyFont="1" applyFill="1" applyBorder="1" applyProtection="1">
      <protection locked="0"/>
    </xf>
    <xf numFmtId="4" fontId="2" fillId="8" borderId="1" xfId="0" applyNumberFormat="1" applyFont="1" applyFill="1" applyBorder="1" applyAlignment="1" applyProtection="1">
      <alignment horizontal="right"/>
      <protection locked="0"/>
    </xf>
    <xf numFmtId="0" fontId="7" fillId="0" borderId="1" xfId="0" applyFont="1" applyBorder="1" applyAlignment="1">
      <alignment vertical="top"/>
    </xf>
    <xf numFmtId="0" fontId="7" fillId="0" borderId="1" xfId="0" applyFont="1" applyBorder="1" applyAlignment="1">
      <alignment vertical="top" wrapText="1"/>
    </xf>
    <xf numFmtId="0" fontId="23" fillId="5" borderId="1" xfId="1" applyFont="1" applyFill="1" applyBorder="1" applyAlignment="1" applyProtection="1">
      <alignment vertical="top" wrapText="1"/>
      <protection locked="0"/>
    </xf>
    <xf numFmtId="0" fontId="24" fillId="0" borderId="1" xfId="0" applyFont="1" applyFill="1" applyBorder="1" applyAlignment="1" applyProtection="1">
      <protection locked="0"/>
    </xf>
    <xf numFmtId="164" fontId="3" fillId="4" borderId="1" xfId="0" applyNumberFormat="1" applyFont="1" applyFill="1" applyBorder="1" applyAlignment="1" applyProtection="1">
      <alignment horizontal="right"/>
      <protection locked="0"/>
    </xf>
    <xf numFmtId="1" fontId="3" fillId="4" borderId="1" xfId="0" applyNumberFormat="1" applyFont="1" applyFill="1" applyBorder="1" applyAlignment="1" applyProtection="1">
      <alignment horizontal="right"/>
      <protection locked="0"/>
    </xf>
    <xf numFmtId="164" fontId="3" fillId="0" borderId="20" xfId="0" applyNumberFormat="1" applyFont="1" applyFill="1" applyBorder="1" applyProtection="1"/>
    <xf numFmtId="0" fontId="2" fillId="4" borderId="1" xfId="0" applyFont="1" applyFill="1" applyBorder="1" applyAlignment="1" applyProtection="1">
      <alignment wrapText="1"/>
    </xf>
    <xf numFmtId="0" fontId="5" fillId="0" borderId="1" xfId="0" applyFont="1" applyFill="1" applyBorder="1" applyAlignment="1" applyProtection="1"/>
    <xf numFmtId="2" fontId="3" fillId="0" borderId="1" xfId="0" applyNumberFormat="1" applyFont="1" applyFill="1" applyBorder="1" applyAlignment="1" applyProtection="1">
      <alignment horizontal="right"/>
    </xf>
    <xf numFmtId="0" fontId="7" fillId="8" borderId="2" xfId="0" applyFont="1" applyFill="1" applyBorder="1" applyAlignment="1" applyProtection="1"/>
    <xf numFmtId="0" fontId="7" fillId="4" borderId="6" xfId="0" applyFont="1" applyFill="1" applyBorder="1" applyAlignment="1" applyProtection="1">
      <alignment wrapText="1"/>
    </xf>
    <xf numFmtId="0" fontId="7" fillId="8" borderId="1" xfId="0" applyFont="1" applyFill="1" applyBorder="1" applyAlignment="1" applyProtection="1"/>
    <xf numFmtId="0" fontId="7" fillId="4" borderId="1" xfId="0" applyFont="1" applyFill="1" applyBorder="1" applyAlignment="1" applyProtection="1">
      <alignment wrapText="1"/>
    </xf>
    <xf numFmtId="0" fontId="12" fillId="0" borderId="1" xfId="0" applyFont="1" applyFill="1" applyBorder="1" applyAlignment="1" applyProtection="1">
      <alignment vertical="center"/>
    </xf>
    <xf numFmtId="0" fontId="21" fillId="0" borderId="1" xfId="0" applyFont="1" applyFill="1" applyBorder="1" applyAlignment="1" applyProtection="1">
      <alignment vertical="center" wrapText="1"/>
    </xf>
    <xf numFmtId="0" fontId="21" fillId="5" borderId="1" xfId="0" applyFont="1" applyFill="1" applyBorder="1" applyAlignment="1" applyProtection="1">
      <alignment vertical="center"/>
    </xf>
    <xf numFmtId="0" fontId="5" fillId="9" borderId="1" xfId="0" applyFont="1" applyFill="1" applyBorder="1" applyAlignment="1" applyProtection="1">
      <alignment vertical="center" wrapText="1"/>
      <protection locked="0"/>
    </xf>
    <xf numFmtId="0" fontId="21" fillId="0" borderId="1" xfId="0" applyFont="1" applyFill="1" applyBorder="1" applyAlignment="1" applyProtection="1">
      <alignment vertical="center"/>
    </xf>
    <xf numFmtId="2" fontId="3" fillId="5" borderId="26" xfId="0" applyNumberFormat="1" applyFont="1" applyFill="1" applyBorder="1" applyAlignment="1" applyProtection="1">
      <alignment horizontal="right"/>
    </xf>
    <xf numFmtId="0" fontId="7" fillId="0" borderId="1" xfId="0" applyFont="1" applyBorder="1" applyAlignment="1" applyProtection="1">
      <alignment horizontal="left" vertical="top" wrapText="1"/>
    </xf>
    <xf numFmtId="0" fontId="0" fillId="0" borderId="2" xfId="0" applyFill="1" applyBorder="1" applyAlignment="1" applyProtection="1">
      <alignment horizontal="left"/>
    </xf>
    <xf numFmtId="0" fontId="0" fillId="0" borderId="4" xfId="0" applyFill="1" applyBorder="1" applyAlignment="1" applyProtection="1">
      <alignment horizontal="left"/>
    </xf>
    <xf numFmtId="164" fontId="6" fillId="0" borderId="8" xfId="0" applyNumberFormat="1" applyFont="1" applyFill="1" applyBorder="1" applyAlignment="1" applyProtection="1">
      <alignment horizontal="center" vertical="center" wrapText="1"/>
    </xf>
    <xf numFmtId="164" fontId="6" fillId="0" borderId="12" xfId="0" applyNumberFormat="1" applyFont="1" applyFill="1" applyBorder="1" applyAlignment="1" applyProtection="1">
      <alignment horizontal="center" vertical="center" wrapText="1"/>
    </xf>
    <xf numFmtId="164" fontId="6" fillId="0" borderId="10" xfId="0" applyNumberFormat="1" applyFont="1" applyFill="1" applyBorder="1" applyAlignment="1" applyProtection="1">
      <alignment horizontal="center" vertical="center" wrapText="1"/>
    </xf>
    <xf numFmtId="0" fontId="5" fillId="9" borderId="1"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8"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7" fillId="0" borderId="13"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xf>
    <xf numFmtId="0" fontId="7" fillId="0" borderId="2" xfId="0" applyFont="1" applyFill="1" applyBorder="1" applyAlignment="1" applyProtection="1">
      <alignment horizontal="left" vertical="center" wrapText="1"/>
    </xf>
    <xf numFmtId="0" fontId="7" fillId="0" borderId="4" xfId="0" applyFont="1" applyFill="1" applyBorder="1" applyAlignment="1" applyProtection="1">
      <alignment horizontal="left" vertical="center" wrapText="1"/>
    </xf>
    <xf numFmtId="164" fontId="6" fillId="0" borderId="2" xfId="0" applyNumberFormat="1" applyFont="1" applyFill="1" applyBorder="1" applyAlignment="1" applyProtection="1">
      <alignment horizontal="center" vertical="center" wrapText="1"/>
    </xf>
    <xf numFmtId="164" fontId="6" fillId="0" borderId="3" xfId="0" applyNumberFormat="1" applyFont="1" applyFill="1" applyBorder="1" applyAlignment="1" applyProtection="1">
      <alignment horizontal="center" vertical="center" wrapText="1"/>
    </xf>
    <xf numFmtId="164" fontId="6" fillId="0" borderId="4" xfId="0" applyNumberFormat="1" applyFont="1" applyFill="1" applyBorder="1" applyAlignment="1" applyProtection="1">
      <alignment horizontal="center" vertical="center"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4" xfId="0" applyFont="1" applyBorder="1" applyAlignment="1">
      <alignment horizontal="center" vertical="top" wrapText="1"/>
    </xf>
    <xf numFmtId="0" fontId="5" fillId="0" borderId="2" xfId="0" applyFont="1" applyBorder="1" applyAlignment="1">
      <alignment horizontal="center" vertical="top"/>
    </xf>
    <xf numFmtId="0" fontId="5" fillId="0" borderId="3" xfId="0" applyFont="1" applyBorder="1" applyAlignment="1">
      <alignment horizontal="center" vertical="top"/>
    </xf>
    <xf numFmtId="0" fontId="5" fillId="0" borderId="4" xfId="0" applyFont="1" applyBorder="1" applyAlignment="1">
      <alignment horizontal="center" vertical="top"/>
    </xf>
    <xf numFmtId="164" fontId="4" fillId="0" borderId="8" xfId="0" applyNumberFormat="1" applyFont="1" applyFill="1" applyBorder="1" applyAlignment="1" applyProtection="1">
      <alignment horizontal="center" vertical="center" wrapText="1"/>
    </xf>
    <xf numFmtId="164" fontId="4" fillId="0" borderId="12" xfId="0" applyNumberFormat="1" applyFont="1" applyFill="1" applyBorder="1" applyAlignment="1" applyProtection="1">
      <alignment horizontal="center" vertical="center" wrapText="1"/>
    </xf>
    <xf numFmtId="164" fontId="4" fillId="0" borderId="10" xfId="0" applyNumberFormat="1" applyFont="1" applyFill="1" applyBorder="1" applyAlignment="1" applyProtection="1">
      <alignment horizontal="center" vertical="center" wrapText="1"/>
    </xf>
    <xf numFmtId="164" fontId="4" fillId="0" borderId="1" xfId="0" applyNumberFormat="1" applyFont="1" applyFill="1" applyBorder="1" applyAlignment="1" applyProtection="1">
      <alignment horizontal="center" vertical="center" wrapText="1"/>
    </xf>
    <xf numFmtId="164" fontId="6" fillId="5" borderId="2" xfId="0" applyNumberFormat="1" applyFont="1" applyFill="1" applyBorder="1" applyAlignment="1" applyProtection="1">
      <alignment horizontal="center" vertical="center" wrapText="1"/>
    </xf>
    <xf numFmtId="164" fontId="6" fillId="5" borderId="3" xfId="0" applyNumberFormat="1" applyFont="1" applyFill="1" applyBorder="1" applyAlignment="1" applyProtection="1">
      <alignment horizontal="center" vertical="center" wrapText="1"/>
    </xf>
    <xf numFmtId="164" fontId="6" fillId="0" borderId="1" xfId="0" applyNumberFormat="1"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2" fillId="0" borderId="5" xfId="0" applyFont="1" applyBorder="1" applyAlignment="1">
      <alignment horizontal="left" vertical="top" wrapText="1"/>
    </xf>
    <xf numFmtId="0" fontId="2" fillId="0" borderId="9" xfId="0" applyFont="1" applyBorder="1" applyAlignment="1">
      <alignment horizontal="left" vertical="top" wrapText="1"/>
    </xf>
    <xf numFmtId="0" fontId="2" fillId="0" borderId="1" xfId="0" applyFont="1" applyBorder="1" applyAlignment="1">
      <alignment horizontal="left" vertical="top" wrapText="1"/>
    </xf>
    <xf numFmtId="0" fontId="21" fillId="5" borderId="33" xfId="0" applyFont="1" applyFill="1" applyBorder="1" applyAlignment="1" applyProtection="1">
      <alignment horizontal="left"/>
    </xf>
    <xf numFmtId="0" fontId="21" fillId="5" borderId="34" xfId="0" applyFont="1" applyFill="1" applyBorder="1" applyAlignment="1" applyProtection="1">
      <alignment horizontal="left"/>
    </xf>
    <xf numFmtId="0" fontId="21" fillId="5" borderId="35" xfId="0" applyFont="1" applyFill="1" applyBorder="1" applyAlignment="1" applyProtection="1">
      <alignment horizontal="left"/>
    </xf>
    <xf numFmtId="165" fontId="6" fillId="6" borderId="1" xfId="0" applyNumberFormat="1" applyFont="1" applyFill="1" applyBorder="1" applyAlignment="1" applyProtection="1"/>
    <xf numFmtId="0" fontId="6" fillId="6" borderId="1" xfId="0" applyFont="1" applyFill="1" applyBorder="1" applyAlignment="1" applyProtection="1"/>
    <xf numFmtId="165" fontId="6" fillId="6" borderId="1" xfId="0" applyNumberFormat="1" applyFont="1" applyFill="1" applyBorder="1" applyAlignment="1" applyProtection="1">
      <alignment horizontal="left" wrapText="1"/>
    </xf>
    <xf numFmtId="164" fontId="2" fillId="6" borderId="8" xfId="0" applyNumberFormat="1" applyFont="1" applyFill="1" applyBorder="1" applyAlignment="1" applyProtection="1">
      <alignment horizontal="left" vertical="center" wrapText="1"/>
    </xf>
    <xf numFmtId="164" fontId="2" fillId="6" borderId="12" xfId="0" applyNumberFormat="1" applyFont="1" applyFill="1" applyBorder="1" applyAlignment="1" applyProtection="1">
      <alignment horizontal="left" vertical="center" wrapText="1"/>
    </xf>
    <xf numFmtId="164" fontId="2" fillId="6" borderId="10" xfId="0" applyNumberFormat="1" applyFont="1" applyFill="1" applyBorder="1" applyAlignment="1" applyProtection="1">
      <alignment horizontal="left" vertical="center" wrapText="1"/>
    </xf>
    <xf numFmtId="164" fontId="2" fillId="6" borderId="15" xfId="0" applyNumberFormat="1" applyFont="1" applyFill="1" applyBorder="1" applyAlignment="1" applyProtection="1">
      <alignment horizontal="left" vertical="center" wrapText="1"/>
    </xf>
    <xf numFmtId="164" fontId="2" fillId="6" borderId="0" xfId="0" applyNumberFormat="1" applyFont="1" applyFill="1" applyBorder="1" applyAlignment="1" applyProtection="1">
      <alignment horizontal="left" vertical="center" wrapText="1"/>
    </xf>
    <xf numFmtId="164" fontId="2" fillId="6" borderId="13" xfId="0" applyNumberFormat="1" applyFont="1" applyFill="1" applyBorder="1" applyAlignment="1" applyProtection="1">
      <alignment horizontal="left" vertical="center" wrapText="1"/>
    </xf>
    <xf numFmtId="0" fontId="2" fillId="6" borderId="8" xfId="0" applyFont="1" applyFill="1" applyBorder="1" applyAlignment="1" applyProtection="1">
      <alignment horizontal="left" vertical="center" wrapText="1"/>
    </xf>
    <xf numFmtId="0" fontId="2" fillId="6" borderId="12" xfId="0" applyFont="1" applyFill="1" applyBorder="1" applyAlignment="1" applyProtection="1">
      <alignment horizontal="left" vertical="center" wrapText="1"/>
    </xf>
    <xf numFmtId="0" fontId="2" fillId="6" borderId="10" xfId="0" applyFont="1" applyFill="1" applyBorder="1" applyAlignment="1" applyProtection="1">
      <alignment horizontal="left" vertical="center" wrapText="1"/>
    </xf>
    <xf numFmtId="0" fontId="2" fillId="6" borderId="15" xfId="0" applyFont="1" applyFill="1" applyBorder="1" applyAlignment="1" applyProtection="1">
      <alignment horizontal="left" vertical="center" wrapText="1"/>
    </xf>
    <xf numFmtId="0" fontId="2" fillId="6" borderId="0" xfId="0" applyFont="1" applyFill="1" applyBorder="1" applyAlignment="1" applyProtection="1">
      <alignment horizontal="left" vertical="center" wrapText="1"/>
    </xf>
    <xf numFmtId="0" fontId="2" fillId="6" borderId="13" xfId="0" applyFont="1" applyFill="1" applyBorder="1" applyAlignment="1" applyProtection="1">
      <alignment horizontal="left" vertical="center" wrapText="1"/>
    </xf>
    <xf numFmtId="0" fontId="2" fillId="6" borderId="6" xfId="0" applyFont="1" applyFill="1" applyBorder="1" applyAlignment="1" applyProtection="1">
      <alignment horizontal="left" vertical="center" wrapText="1"/>
    </xf>
    <xf numFmtId="0" fontId="2" fillId="6" borderId="14" xfId="0" applyFont="1" applyFill="1" applyBorder="1" applyAlignment="1" applyProtection="1">
      <alignment horizontal="left" vertical="center" wrapText="1"/>
    </xf>
    <xf numFmtId="0" fontId="2" fillId="6" borderId="7" xfId="0" applyFont="1" applyFill="1" applyBorder="1" applyAlignment="1" applyProtection="1">
      <alignment horizontal="left" vertical="center" wrapText="1"/>
    </xf>
    <xf numFmtId="164" fontId="2" fillId="6" borderId="6" xfId="0" applyNumberFormat="1" applyFont="1" applyFill="1" applyBorder="1" applyAlignment="1" applyProtection="1">
      <alignment horizontal="left" vertical="center" wrapText="1"/>
    </xf>
    <xf numFmtId="164" fontId="2" fillId="6" borderId="14" xfId="0" applyNumberFormat="1" applyFont="1" applyFill="1" applyBorder="1" applyAlignment="1" applyProtection="1">
      <alignment horizontal="left" vertical="center" wrapText="1"/>
    </xf>
    <xf numFmtId="164" fontId="2" fillId="6" borderId="7" xfId="0" applyNumberFormat="1" applyFont="1" applyFill="1" applyBorder="1" applyAlignment="1" applyProtection="1">
      <alignment horizontal="left" vertical="center" wrapText="1"/>
    </xf>
    <xf numFmtId="0" fontId="4" fillId="6" borderId="1" xfId="0" applyFont="1" applyFill="1" applyBorder="1" applyAlignment="1" applyProtection="1">
      <alignment horizontal="left" vertical="center" wrapText="1"/>
    </xf>
    <xf numFmtId="164" fontId="5" fillId="6" borderId="2" xfId="0" applyNumberFormat="1" applyFont="1" applyFill="1" applyBorder="1" applyAlignment="1" applyProtection="1"/>
    <xf numFmtId="164" fontId="5" fillId="6" borderId="3" xfId="0" applyNumberFormat="1" applyFont="1" applyFill="1" applyBorder="1" applyAlignment="1" applyProtection="1"/>
    <xf numFmtId="164" fontId="5" fillId="6" borderId="4" xfId="0" applyNumberFormat="1" applyFont="1" applyFill="1" applyBorder="1" applyAlignment="1" applyProtection="1"/>
    <xf numFmtId="0" fontId="6" fillId="6" borderId="1" xfId="0" applyFont="1" applyFill="1" applyBorder="1" applyAlignment="1" applyProtection="1">
      <alignment wrapText="1"/>
    </xf>
    <xf numFmtId="0" fontId="2" fillId="6" borderId="1" xfId="0" applyFont="1" applyFill="1" applyBorder="1" applyAlignment="1" applyProtection="1">
      <alignment horizontal="left" vertical="center" wrapText="1"/>
    </xf>
    <xf numFmtId="165" fontId="4" fillId="6" borderId="8" xfId="0" applyNumberFormat="1" applyFont="1" applyFill="1" applyBorder="1" applyAlignment="1" applyProtection="1">
      <alignment horizontal="left" vertical="center" wrapText="1"/>
    </xf>
    <xf numFmtId="165" fontId="4" fillId="6" borderId="12" xfId="0" applyNumberFormat="1" applyFont="1" applyFill="1" applyBorder="1" applyAlignment="1" applyProtection="1">
      <alignment horizontal="left" vertical="center" wrapText="1"/>
    </xf>
    <xf numFmtId="165" fontId="4" fillId="6" borderId="10" xfId="0" applyNumberFormat="1" applyFont="1" applyFill="1" applyBorder="1" applyAlignment="1" applyProtection="1">
      <alignment horizontal="left" vertical="center" wrapText="1"/>
    </xf>
    <xf numFmtId="165" fontId="4" fillId="6" borderId="15" xfId="0" applyNumberFormat="1" applyFont="1" applyFill="1" applyBorder="1" applyAlignment="1" applyProtection="1">
      <alignment horizontal="left" vertical="center" wrapText="1"/>
    </xf>
    <xf numFmtId="165" fontId="4" fillId="6" borderId="0" xfId="0" applyNumberFormat="1" applyFont="1" applyFill="1" applyBorder="1" applyAlignment="1" applyProtection="1">
      <alignment horizontal="left" vertical="center" wrapText="1"/>
    </xf>
    <xf numFmtId="165" fontId="4" fillId="6" borderId="13" xfId="0" applyNumberFormat="1" applyFont="1" applyFill="1" applyBorder="1" applyAlignment="1" applyProtection="1">
      <alignment horizontal="left" vertical="center" wrapText="1"/>
    </xf>
    <xf numFmtId="165" fontId="4" fillId="6" borderId="6" xfId="0" applyNumberFormat="1" applyFont="1" applyFill="1" applyBorder="1" applyAlignment="1" applyProtection="1">
      <alignment horizontal="left" vertical="center" wrapText="1"/>
    </xf>
    <xf numFmtId="165" fontId="4" fillId="6" borderId="14" xfId="0" applyNumberFormat="1" applyFont="1" applyFill="1" applyBorder="1" applyAlignment="1" applyProtection="1">
      <alignment horizontal="left" vertical="center" wrapText="1"/>
    </xf>
    <xf numFmtId="165" fontId="4" fillId="6" borderId="7" xfId="0" applyNumberFormat="1" applyFont="1" applyFill="1" applyBorder="1" applyAlignment="1" applyProtection="1">
      <alignment horizontal="left" vertical="center" wrapText="1"/>
    </xf>
    <xf numFmtId="164" fontId="6" fillId="0" borderId="4" xfId="0" applyNumberFormat="1" applyFont="1" applyFill="1" applyBorder="1" applyAlignment="1" applyProtection="1">
      <alignment horizontal="left" vertical="center" wrapText="1"/>
    </xf>
    <xf numFmtId="164" fontId="6" fillId="0" borderId="1" xfId="0" applyNumberFormat="1" applyFont="1" applyFill="1" applyBorder="1" applyAlignment="1" applyProtection="1">
      <alignment horizontal="left" vertical="center" wrapText="1"/>
    </xf>
    <xf numFmtId="0" fontId="5" fillId="0" borderId="8" xfId="0" applyFont="1" applyBorder="1" applyAlignment="1" applyProtection="1">
      <alignment horizontal="center" vertical="top" wrapText="1"/>
    </xf>
    <xf numFmtId="0" fontId="5" fillId="0" borderId="10" xfId="0" applyFont="1" applyBorder="1" applyAlignment="1" applyProtection="1">
      <alignment horizontal="center" vertical="top" wrapText="1"/>
    </xf>
    <xf numFmtId="0" fontId="5" fillId="0" borderId="6" xfId="0" applyFont="1" applyBorder="1" applyAlignment="1" applyProtection="1">
      <alignment horizontal="center" vertical="top" wrapText="1"/>
    </xf>
    <xf numFmtId="0" fontId="5" fillId="0" borderId="7" xfId="0" applyFont="1" applyBorder="1" applyAlignment="1" applyProtection="1">
      <alignment horizontal="center" vertical="top" wrapText="1"/>
    </xf>
    <xf numFmtId="0" fontId="5" fillId="0" borderId="5" xfId="0" applyFont="1" applyBorder="1" applyAlignment="1" applyProtection="1">
      <alignment horizontal="center" vertical="center" wrapText="1"/>
    </xf>
    <xf numFmtId="0" fontId="5" fillId="0" borderId="11" xfId="0" applyFont="1" applyBorder="1" applyAlignment="1" applyProtection="1">
      <alignment horizontal="center" vertical="center" wrapText="1"/>
    </xf>
    <xf numFmtId="0" fontId="5" fillId="0" borderId="9" xfId="0" applyFont="1" applyBorder="1" applyAlignment="1" applyProtection="1">
      <alignment horizontal="center" vertical="center" wrapText="1"/>
    </xf>
    <xf numFmtId="164" fontId="6" fillId="0" borderId="8" xfId="0" applyNumberFormat="1" applyFont="1" applyBorder="1" applyAlignment="1" applyProtection="1">
      <alignment horizontal="center" vertical="center" wrapText="1"/>
    </xf>
    <xf numFmtId="164" fontId="6" fillId="0" borderId="12" xfId="0" applyNumberFormat="1" applyFont="1" applyBorder="1" applyAlignment="1" applyProtection="1">
      <alignment horizontal="center" vertical="center" wrapText="1"/>
    </xf>
    <xf numFmtId="164" fontId="6" fillId="0" borderId="10" xfId="0" applyNumberFormat="1"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10"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3"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164" fontId="19" fillId="0" borderId="2" xfId="0" applyNumberFormat="1" applyFont="1" applyBorder="1" applyAlignment="1" applyProtection="1">
      <alignment horizontal="center" vertical="center"/>
    </xf>
    <xf numFmtId="164" fontId="19" fillId="0" borderId="3" xfId="0" applyNumberFormat="1" applyFont="1" applyBorder="1" applyAlignment="1" applyProtection="1">
      <alignment horizontal="center" vertical="center"/>
    </xf>
    <xf numFmtId="1" fontId="2" fillId="0" borderId="8" xfId="0" applyNumberFormat="1" applyFont="1" applyFill="1" applyBorder="1" applyAlignment="1" applyProtection="1">
      <alignment horizontal="center" vertical="top" wrapText="1"/>
    </xf>
    <xf numFmtId="0" fontId="2" fillId="0" borderId="10" xfId="0" applyFont="1" applyFill="1" applyBorder="1" applyAlignment="1" applyProtection="1">
      <alignment horizontal="center" vertical="top" wrapText="1"/>
    </xf>
    <xf numFmtId="0" fontId="6" fillId="0" borderId="2" xfId="0" applyFont="1" applyFill="1" applyBorder="1" applyAlignment="1" applyProtection="1">
      <alignment horizontal="left" wrapText="1"/>
    </xf>
    <xf numFmtId="0" fontId="6" fillId="0" borderId="3" xfId="0" applyFont="1" applyFill="1" applyBorder="1" applyAlignment="1" applyProtection="1">
      <alignment horizontal="left" wrapText="1"/>
    </xf>
    <xf numFmtId="0" fontId="6" fillId="0" borderId="4" xfId="0" applyFont="1" applyFill="1" applyBorder="1" applyAlignment="1" applyProtection="1">
      <alignment horizontal="left" wrapText="1"/>
    </xf>
    <xf numFmtId="164" fontId="20" fillId="0" borderId="8" xfId="0" applyNumberFormat="1" applyFont="1" applyBorder="1" applyAlignment="1" applyProtection="1">
      <alignment horizontal="center" vertical="center" wrapText="1"/>
    </xf>
    <xf numFmtId="164" fontId="20" fillId="0" borderId="12" xfId="0" applyNumberFormat="1" applyFont="1" applyBorder="1" applyAlignment="1" applyProtection="1">
      <alignment horizontal="center" vertical="center" wrapText="1"/>
    </xf>
    <xf numFmtId="164" fontId="20" fillId="0" borderId="10" xfId="0" applyNumberFormat="1" applyFont="1" applyBorder="1" applyAlignment="1" applyProtection="1">
      <alignment horizontal="center" vertical="center" wrapText="1"/>
    </xf>
    <xf numFmtId="164" fontId="4" fillId="0" borderId="6" xfId="0" applyNumberFormat="1" applyFont="1" applyBorder="1" applyAlignment="1" applyProtection="1">
      <alignment horizontal="center" vertical="center" wrapText="1"/>
    </xf>
    <xf numFmtId="164" fontId="4" fillId="0" borderId="14" xfId="0" applyNumberFormat="1" applyFont="1" applyBorder="1" applyAlignment="1" applyProtection="1">
      <alignment horizontal="center" vertical="center" wrapText="1"/>
    </xf>
    <xf numFmtId="164" fontId="4" fillId="0" borderId="7" xfId="0" applyNumberFormat="1" applyFont="1" applyBorder="1" applyAlignment="1" applyProtection="1">
      <alignment horizontal="center" vertical="center" wrapText="1"/>
    </xf>
    <xf numFmtId="164" fontId="19" fillId="0" borderId="6" xfId="0" applyNumberFormat="1" applyFont="1" applyBorder="1" applyAlignment="1" applyProtection="1">
      <alignment horizontal="center" vertical="center" wrapText="1"/>
    </xf>
    <xf numFmtId="164" fontId="19" fillId="0" borderId="14" xfId="0" applyNumberFormat="1" applyFont="1" applyBorder="1" applyAlignment="1" applyProtection="1">
      <alignment horizontal="center" vertical="center" wrapText="1"/>
    </xf>
    <xf numFmtId="164" fontId="19" fillId="0" borderId="7" xfId="0" applyNumberFormat="1" applyFont="1" applyBorder="1" applyAlignment="1" applyProtection="1">
      <alignment horizontal="center" vertical="center" wrapText="1"/>
    </xf>
    <xf numFmtId="164" fontId="19" fillId="0" borderId="2" xfId="0" applyNumberFormat="1" applyFont="1" applyBorder="1" applyAlignment="1" applyProtection="1">
      <alignment horizontal="center" vertical="center" wrapText="1"/>
    </xf>
    <xf numFmtId="164" fontId="19" fillId="0" borderId="3" xfId="0" applyNumberFormat="1" applyFont="1" applyBorder="1" applyAlignment="1" applyProtection="1">
      <alignment horizontal="center" vertical="center" wrapText="1"/>
    </xf>
    <xf numFmtId="164" fontId="19" fillId="0" borderId="4" xfId="0" applyNumberFormat="1" applyFont="1" applyBorder="1" applyAlignment="1" applyProtection="1">
      <alignment horizontal="center" vertical="center" wrapText="1"/>
    </xf>
    <xf numFmtId="164" fontId="19" fillId="0" borderId="1" xfId="0" applyNumberFormat="1" applyFont="1" applyBorder="1" applyAlignment="1" applyProtection="1">
      <alignment horizontal="center" vertical="center" wrapText="1"/>
    </xf>
    <xf numFmtId="164" fontId="19" fillId="0" borderId="1" xfId="0" applyNumberFormat="1" applyFont="1" applyBorder="1" applyAlignment="1" applyProtection="1">
      <alignment horizontal="center" vertical="center"/>
    </xf>
    <xf numFmtId="164" fontId="19" fillId="0" borderId="4" xfId="0" applyNumberFormat="1" applyFont="1" applyBorder="1" applyAlignment="1" applyProtection="1">
      <alignment horizontal="center" vertical="center"/>
    </xf>
    <xf numFmtId="0" fontId="2" fillId="0" borderId="6" xfId="0" applyFont="1" applyBorder="1" applyAlignment="1" applyProtection="1">
      <alignment horizontal="center" vertical="top" wrapText="1"/>
    </xf>
    <xf numFmtId="0" fontId="2" fillId="0" borderId="7" xfId="0" applyFont="1" applyBorder="1" applyAlignment="1" applyProtection="1">
      <alignment horizontal="center" vertical="top" wrapText="1"/>
    </xf>
    <xf numFmtId="0" fontId="4" fillId="0" borderId="2" xfId="0" applyFont="1" applyFill="1" applyBorder="1" applyAlignment="1" applyProtection="1">
      <alignment horizontal="left"/>
    </xf>
    <xf numFmtId="0" fontId="4" fillId="0" borderId="3" xfId="0" applyFont="1" applyFill="1" applyBorder="1" applyAlignment="1" applyProtection="1">
      <alignment horizontal="left"/>
    </xf>
    <xf numFmtId="0" fontId="4" fillId="0" borderId="4" xfId="0" applyFont="1" applyFill="1" applyBorder="1" applyAlignment="1" applyProtection="1">
      <alignment horizontal="left"/>
    </xf>
    <xf numFmtId="0" fontId="5" fillId="6" borderId="0" xfId="0" applyFont="1" applyFill="1" applyAlignment="1" applyProtection="1">
      <alignment horizontal="left" vertical="center"/>
      <protection hidden="1"/>
    </xf>
    <xf numFmtId="164" fontId="2" fillId="6" borderId="0" xfId="0" applyNumberFormat="1" applyFont="1" applyFill="1" applyAlignment="1" applyProtection="1">
      <alignment horizontal="center"/>
      <protection hidden="1"/>
    </xf>
    <xf numFmtId="0" fontId="2" fillId="6" borderId="0" xfId="0" applyFont="1" applyFill="1" applyAlignment="1" applyProtection="1">
      <alignment horizontal="center"/>
      <protection hidden="1"/>
    </xf>
    <xf numFmtId="164" fontId="10" fillId="6" borderId="0" xfId="0" applyNumberFormat="1" applyFont="1" applyFill="1" applyAlignment="1" applyProtection="1">
      <alignment horizontal="center"/>
      <protection hidden="1"/>
    </xf>
    <xf numFmtId="164" fontId="10" fillId="6" borderId="0" xfId="0" applyNumberFormat="1" applyFont="1" applyFill="1" applyAlignment="1" applyProtection="1">
      <alignment horizontal="left"/>
      <protection hidden="1"/>
    </xf>
    <xf numFmtId="0" fontId="5" fillId="6" borderId="0" xfId="0" applyFont="1" applyFill="1" applyAlignment="1" applyProtection="1">
      <alignment horizontal="center"/>
      <protection hidden="1"/>
    </xf>
    <xf numFmtId="164" fontId="5" fillId="6" borderId="0" xfId="0" applyNumberFormat="1" applyFont="1" applyFill="1" applyAlignment="1" applyProtection="1">
      <alignment horizontal="center" vertical="top"/>
      <protection hidden="1"/>
    </xf>
    <xf numFmtId="0" fontId="5" fillId="9" borderId="2" xfId="0" applyFont="1" applyFill="1" applyBorder="1" applyAlignment="1" applyProtection="1">
      <alignment horizontal="left" vertical="center"/>
      <protection locked="0"/>
    </xf>
    <xf numFmtId="0" fontId="5" fillId="9" borderId="3" xfId="0" applyFont="1" applyFill="1" applyBorder="1" applyAlignment="1" applyProtection="1">
      <alignment horizontal="left" vertical="center"/>
      <protection locked="0"/>
    </xf>
    <xf numFmtId="0" fontId="5" fillId="9" borderId="4" xfId="0" applyFont="1" applyFill="1" applyBorder="1" applyAlignment="1" applyProtection="1">
      <alignment horizontal="left" vertical="center"/>
      <protection locked="0"/>
    </xf>
    <xf numFmtId="0" fontId="2" fillId="0" borderId="1" xfId="0" applyFont="1" applyFill="1" applyBorder="1" applyAlignment="1" applyProtection="1">
      <alignment horizontal="left" vertical="top" wrapText="1"/>
    </xf>
    <xf numFmtId="0" fontId="7" fillId="0" borderId="1" xfId="0" applyFont="1" applyFill="1" applyBorder="1" applyAlignment="1" applyProtection="1">
      <alignment horizontal="left" wrapText="1"/>
    </xf>
    <xf numFmtId="0" fontId="2" fillId="0" borderId="5" xfId="0" applyFont="1" applyFill="1" applyBorder="1" applyAlignment="1" applyProtection="1">
      <alignment horizontal="left" vertical="top" wrapText="1"/>
    </xf>
    <xf numFmtId="0" fontId="2" fillId="0" borderId="9" xfId="0" applyFont="1" applyFill="1" applyBorder="1" applyAlignment="1" applyProtection="1">
      <alignment horizontal="left" vertical="top" wrapText="1"/>
    </xf>
    <xf numFmtId="0" fontId="5" fillId="0" borderId="2" xfId="0" applyFont="1" applyFill="1" applyBorder="1" applyAlignment="1" applyProtection="1">
      <alignment horizontal="center" vertical="top" wrapText="1"/>
    </xf>
    <xf numFmtId="0" fontId="5" fillId="0" borderId="3" xfId="0" applyFont="1" applyFill="1" applyBorder="1" applyAlignment="1" applyProtection="1">
      <alignment horizontal="center" vertical="top" wrapText="1"/>
    </xf>
    <xf numFmtId="0" fontId="5" fillId="0" borderId="4" xfId="0" applyFont="1" applyFill="1" applyBorder="1" applyAlignment="1" applyProtection="1">
      <alignment horizontal="center" vertical="top" wrapText="1"/>
    </xf>
    <xf numFmtId="0" fontId="5" fillId="0" borderId="2" xfId="0" applyFont="1" applyFill="1" applyBorder="1" applyAlignment="1" applyProtection="1">
      <alignment horizontal="center" vertical="top"/>
    </xf>
    <xf numFmtId="0" fontId="5" fillId="0" borderId="3" xfId="0" applyFont="1" applyFill="1" applyBorder="1" applyAlignment="1" applyProtection="1">
      <alignment horizontal="center" vertical="top"/>
    </xf>
    <xf numFmtId="0" fontId="5" fillId="0" borderId="4" xfId="0" applyFont="1" applyFill="1" applyBorder="1" applyAlignment="1" applyProtection="1">
      <alignment horizontal="center" vertical="top"/>
    </xf>
  </cellXfs>
  <cellStyles count="3">
    <cellStyle name="Link" xfId="1" builtinId="8"/>
    <cellStyle name="Normal" xfId="0" builtinId="0"/>
    <cellStyle name="Normal 2" xfId="2" xr:uid="{00000000-0005-0000-0000-000002000000}"/>
  </cellStyles>
  <dxfs count="0"/>
  <tableStyles count="0" defaultTableStyle="TableStyleMedium2" defaultPivotStyle="PivotStyleLight16"/>
  <colors>
    <mruColors>
      <color rgb="FF74BE70"/>
      <color rgb="FFFABCA8"/>
      <color rgb="FFFBF9AB"/>
      <color rgb="FFC7E5C5"/>
      <color rgb="FFE8E30A"/>
      <color rgb="FFF6F236"/>
      <color rgb="FFFBFE90"/>
      <color rgb="FF0A11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xml"/><Relationship Id="rId1" Type="http://schemas.microsoft.com/office/2011/relationships/chartStyle" Target="style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3.xml"/><Relationship Id="rId1" Type="http://schemas.microsoft.com/office/2011/relationships/chartStyle" Target="style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4.xml"/><Relationship Id="rId1" Type="http://schemas.microsoft.com/office/2011/relationships/chartStyle" Target="style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da-DK" sz="1200"/>
              <a:t>Andel af det samlede brændstofforbrug, som bruges på vejtransport - i forhold</a:t>
            </a:r>
            <a:r>
              <a:rPr lang="da-DK" sz="1200" baseline="0"/>
              <a:t> til markareal</a:t>
            </a:r>
            <a:endParaRPr lang="da-DK" sz="1200"/>
          </a:p>
        </c:rich>
      </c:tx>
      <c:overlay val="0"/>
    </c:title>
    <c:autoTitleDeleted val="0"/>
    <c:plotArea>
      <c:layout>
        <c:manualLayout>
          <c:layoutTarget val="inner"/>
          <c:xMode val="edge"/>
          <c:yMode val="edge"/>
          <c:x val="0.18312995596288068"/>
          <c:y val="0.18350490268527037"/>
          <c:w val="0.77527750306844267"/>
          <c:h val="0.64654407693393012"/>
        </c:manualLayout>
      </c:layout>
      <c:scatterChart>
        <c:scatterStyle val="lineMarker"/>
        <c:varyColors val="0"/>
        <c:ser>
          <c:idx val="0"/>
          <c:order val="0"/>
          <c:spPr>
            <a:ln w="25400" cap="rnd">
              <a:noFill/>
              <a:round/>
            </a:ln>
            <a:effectLst/>
          </c:spPr>
          <c:marker>
            <c:symbol val="circle"/>
            <c:size val="9"/>
            <c:spPr>
              <a:solidFill>
                <a:schemeClr val="accent1"/>
              </a:solidFill>
              <a:ln w="9525">
                <a:solidFill>
                  <a:schemeClr val="accent1"/>
                </a:solidFill>
              </a:ln>
              <a:effectLst/>
            </c:spPr>
          </c:marker>
          <c:xVal>
            <c:numRef>
              <c:f>'Brændstof Korn'!$BS$8:$BX$8</c:f>
              <c:numCache>
                <c:formatCode>0</c:formatCode>
                <c:ptCount val="6"/>
                <c:pt idx="0">
                  <c:v>10</c:v>
                </c:pt>
                <c:pt idx="1">
                  <c:v>10</c:v>
                </c:pt>
                <c:pt idx="2">
                  <c:v>10</c:v>
                </c:pt>
                <c:pt idx="3">
                  <c:v>10</c:v>
                </c:pt>
                <c:pt idx="4">
                  <c:v>10</c:v>
                </c:pt>
                <c:pt idx="5">
                  <c:v>10</c:v>
                </c:pt>
              </c:numCache>
            </c:numRef>
          </c:xVal>
          <c:yVal>
            <c:numRef>
              <c:f>'Brændstof Korn'!$BS$32:$BX$32</c:f>
              <c:numCache>
                <c:formatCode>#,##0.0</c:formatCode>
                <c:ptCount val="6"/>
                <c:pt idx="0">
                  <c:v>3.4411499663432648</c:v>
                </c:pt>
                <c:pt idx="1">
                  <c:v>9.6587086033247829</c:v>
                </c:pt>
                <c:pt idx="2">
                  <c:v>26.274267223856533</c:v>
                </c:pt>
                <c:pt idx="3">
                  <c:v>41.614602565506132</c:v>
                </c:pt>
                <c:pt idx="4">
                  <c:v>44.157729294308382</c:v>
                </c:pt>
                <c:pt idx="5">
                  <c:v>56.858062584999082</c:v>
                </c:pt>
              </c:numCache>
            </c:numRef>
          </c:yVal>
          <c:smooth val="0"/>
          <c:extLst>
            <c:ext xmlns:c16="http://schemas.microsoft.com/office/drawing/2014/chart" uri="{C3380CC4-5D6E-409C-BE32-E72D297353CC}">
              <c16:uniqueId val="{00000000-76AD-45FC-9F71-D01DD1ADE2CF}"/>
            </c:ext>
          </c:extLst>
        </c:ser>
        <c:dLbls>
          <c:showLegendKey val="0"/>
          <c:showVal val="0"/>
          <c:showCatName val="0"/>
          <c:showSerName val="0"/>
          <c:showPercent val="0"/>
          <c:showBubbleSize val="0"/>
        </c:dLbls>
        <c:axId val="733133664"/>
        <c:axId val="733135304"/>
      </c:scatterChart>
      <c:valAx>
        <c:axId val="733133664"/>
        <c:scaling>
          <c:orientation val="minMax"/>
        </c:scaling>
        <c:delete val="0"/>
        <c:axPos val="b"/>
        <c:title>
          <c:tx>
            <c:rich>
              <a:bodyPr rot="0" vert="horz"/>
              <a:lstStyle/>
              <a:p>
                <a:pPr>
                  <a:defRPr/>
                </a:pPr>
                <a:r>
                  <a:rPr lang="da-DK"/>
                  <a:t>Markareal (ha)</a:t>
                </a:r>
              </a:p>
            </c:rich>
          </c:tx>
          <c:overlay val="0"/>
          <c:spPr>
            <a:noFill/>
            <a:ln>
              <a:noFill/>
            </a:ln>
            <a:effectLst/>
          </c:spPr>
        </c:title>
        <c:numFmt formatCode="0"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da-DK"/>
          </a:p>
        </c:txPr>
        <c:crossAx val="733135304"/>
        <c:crosses val="autoZero"/>
        <c:crossBetween val="midCat"/>
      </c:valAx>
      <c:valAx>
        <c:axId val="733135304"/>
        <c:scaling>
          <c:orientation val="minMax"/>
        </c:scaling>
        <c:delete val="0"/>
        <c:axPos val="l"/>
        <c:majorGridlines>
          <c:spPr>
            <a:ln>
              <a:solidFill>
                <a:schemeClr val="bg1">
                  <a:lumMod val="85000"/>
                </a:schemeClr>
              </a:solidFill>
            </a:ln>
          </c:spPr>
        </c:majorGridlines>
        <c:title>
          <c:tx>
            <c:rich>
              <a:bodyPr rot="-5400000" vert="horz"/>
              <a:lstStyle/>
              <a:p>
                <a:pPr>
                  <a:defRPr/>
                </a:pPr>
                <a:r>
                  <a:rPr lang="en-US"/>
                  <a:t>Andel brændstof, der bruges på vejtransport (%) </a:t>
                </a:r>
              </a:p>
            </c:rich>
          </c:tx>
          <c:overlay val="0"/>
          <c:spPr>
            <a:noFill/>
            <a:ln>
              <a:noFill/>
            </a:ln>
            <a:effectLst/>
          </c:spPr>
        </c:title>
        <c:numFmt formatCode="#,##0" sourceLinked="0"/>
        <c:majorTickMark val="out"/>
        <c:minorTickMark val="none"/>
        <c:tickLblPos val="nextTo"/>
        <c:spPr>
          <a:noFill/>
          <a:ln>
            <a:solidFill>
              <a:schemeClr val="tx1">
                <a:lumMod val="50000"/>
                <a:lumOff val="50000"/>
              </a:schemeClr>
            </a:solidFill>
          </a:ln>
          <a:effectLst/>
        </c:spPr>
        <c:txPr>
          <a:bodyPr rot="-60000000" vert="horz"/>
          <a:lstStyle/>
          <a:p>
            <a:pPr>
              <a:defRPr/>
            </a:pPr>
            <a:endParaRPr lang="da-DK"/>
          </a:p>
        </c:txPr>
        <c:crossAx val="733133664"/>
        <c:crosses val="autoZero"/>
        <c:crossBetween val="midCat"/>
      </c:valAx>
    </c:plotArea>
    <c:plotVisOnly val="1"/>
    <c:dispBlanksAs val="gap"/>
    <c:showDLblsOverMax val="0"/>
    <c:extLst/>
  </c:chart>
  <c:txPr>
    <a:bodyPr/>
    <a:lstStyle/>
    <a:p>
      <a:pPr>
        <a:defRPr sz="1200">
          <a:solidFill>
            <a:schemeClr val="tx1"/>
          </a:solidFill>
        </a:defRPr>
      </a:pPr>
      <a:endParaRPr lang="da-DK"/>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da-DK" sz="1200" b="1"/>
              <a:t>Total brændstofforbrug på vejen og i marken</a:t>
            </a:r>
          </a:p>
        </c:rich>
      </c:tx>
      <c:layout>
        <c:manualLayout>
          <c:xMode val="edge"/>
          <c:yMode val="edge"/>
          <c:x val="0.16736191909937898"/>
          <c:y val="2.7777722067682416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da-DK"/>
        </a:p>
      </c:txPr>
    </c:title>
    <c:autoTitleDeleted val="0"/>
    <c:plotArea>
      <c:layout>
        <c:manualLayout>
          <c:layoutTarget val="inner"/>
          <c:xMode val="edge"/>
          <c:yMode val="edge"/>
          <c:x val="0.12553296912585529"/>
          <c:y val="0.12915159987137653"/>
          <c:w val="0.50719342680505375"/>
          <c:h val="0.63458199712669616"/>
        </c:manualLayout>
      </c:layout>
      <c:barChart>
        <c:barDir val="col"/>
        <c:grouping val="clustered"/>
        <c:varyColors val="0"/>
        <c:ser>
          <c:idx val="3"/>
          <c:order val="0"/>
          <c:tx>
            <c:strRef>
              <c:f>'Brændstof Korn m gylle'!$BJ$5</c:f>
              <c:strCache>
                <c:ptCount val="1"/>
                <c:pt idx="0">
                  <c:v>Brændstofforbrug i marken</c:v>
                </c:pt>
              </c:strCache>
            </c:strRef>
          </c:tx>
          <c:spPr>
            <a:solidFill>
              <a:schemeClr val="accent4"/>
            </a:solidFill>
            <a:ln>
              <a:noFill/>
            </a:ln>
            <a:effectLst/>
          </c:spPr>
          <c:invertIfNegative val="0"/>
          <c:cat>
            <c:multiLvlStrRef>
              <c:f>'Brændstof Korn m gylle'!$M$7:$R$8</c:f>
              <c:multiLvlStrCache>
                <c:ptCount val="6"/>
                <c:lvl>
                  <c:pt idx="0">
                    <c:v>1</c:v>
                  </c:pt>
                  <c:pt idx="1">
                    <c:v>3</c:v>
                  </c:pt>
                  <c:pt idx="2">
                    <c:v>10</c:v>
                  </c:pt>
                  <c:pt idx="3">
                    <c:v>25</c:v>
                  </c:pt>
                  <c:pt idx="4">
                    <c:v>100</c:v>
                  </c:pt>
                  <c:pt idx="5">
                    <c:v>250</c:v>
                  </c:pt>
                </c:lvl>
                <c:lvl>
                  <c:pt idx="0">
                    <c:v>3</c:v>
                  </c:pt>
                  <c:pt idx="1">
                    <c:v>3</c:v>
                  </c:pt>
                  <c:pt idx="2">
                    <c:v>3</c:v>
                  </c:pt>
                  <c:pt idx="3">
                    <c:v>3</c:v>
                  </c:pt>
                  <c:pt idx="4">
                    <c:v>3</c:v>
                  </c:pt>
                  <c:pt idx="5">
                    <c:v>3</c:v>
                  </c:pt>
                </c:lvl>
              </c:multiLvlStrCache>
            </c:multiLvlStrRef>
          </c:cat>
          <c:val>
            <c:numRef>
              <c:f>'Brændstof Korn m gylle'!$BL$32:$BQ$32</c:f>
              <c:numCache>
                <c:formatCode>#,##0</c:formatCode>
                <c:ptCount val="6"/>
                <c:pt idx="0">
                  <c:v>93.600000000000009</c:v>
                </c:pt>
                <c:pt idx="1">
                  <c:v>280.8</c:v>
                </c:pt>
                <c:pt idx="2">
                  <c:v>936</c:v>
                </c:pt>
                <c:pt idx="3">
                  <c:v>2340</c:v>
                </c:pt>
                <c:pt idx="4">
                  <c:v>9360</c:v>
                </c:pt>
                <c:pt idx="5">
                  <c:v>23400</c:v>
                </c:pt>
              </c:numCache>
            </c:numRef>
          </c:val>
          <c:extLst>
            <c:ext xmlns:c16="http://schemas.microsoft.com/office/drawing/2014/chart" uri="{C3380CC4-5D6E-409C-BE32-E72D297353CC}">
              <c16:uniqueId val="{00000003-D418-457D-A40F-BF490AB8A094}"/>
            </c:ext>
          </c:extLst>
        </c:ser>
        <c:ser>
          <c:idx val="0"/>
          <c:order val="1"/>
          <c:tx>
            <c:strRef>
              <c:f>'Brændstof Korn m gylle'!$BC$5</c:f>
              <c:strCache>
                <c:ptCount val="1"/>
                <c:pt idx="0">
                  <c:v>Brændstofforbrug på vejen, i alt</c:v>
                </c:pt>
              </c:strCache>
            </c:strRef>
          </c:tx>
          <c:spPr>
            <a:solidFill>
              <a:schemeClr val="accent1"/>
            </a:solidFill>
            <a:ln>
              <a:noFill/>
            </a:ln>
            <a:effectLst/>
          </c:spPr>
          <c:invertIfNegative val="0"/>
          <c:cat>
            <c:multiLvlStrRef>
              <c:f>'Brændstof Korn m gylle'!$M$7:$R$8</c:f>
              <c:multiLvlStrCache>
                <c:ptCount val="6"/>
                <c:lvl>
                  <c:pt idx="0">
                    <c:v>1</c:v>
                  </c:pt>
                  <c:pt idx="1">
                    <c:v>3</c:v>
                  </c:pt>
                  <c:pt idx="2">
                    <c:v>10</c:v>
                  </c:pt>
                  <c:pt idx="3">
                    <c:v>25</c:v>
                  </c:pt>
                  <c:pt idx="4">
                    <c:v>100</c:v>
                  </c:pt>
                  <c:pt idx="5">
                    <c:v>250</c:v>
                  </c:pt>
                </c:lvl>
                <c:lvl>
                  <c:pt idx="0">
                    <c:v>3</c:v>
                  </c:pt>
                  <c:pt idx="1">
                    <c:v>3</c:v>
                  </c:pt>
                  <c:pt idx="2">
                    <c:v>3</c:v>
                  </c:pt>
                  <c:pt idx="3">
                    <c:v>3</c:v>
                  </c:pt>
                  <c:pt idx="4">
                    <c:v>3</c:v>
                  </c:pt>
                  <c:pt idx="5">
                    <c:v>3</c:v>
                  </c:pt>
                </c:lvl>
              </c:multiLvlStrCache>
            </c:multiLvlStrRef>
          </c:cat>
          <c:val>
            <c:numRef>
              <c:f>'Brændstof Korn m gylle'!$BC$32:$BH$32</c:f>
              <c:numCache>
                <c:formatCode>#,##0</c:formatCode>
                <c:ptCount val="6"/>
                <c:pt idx="0">
                  <c:v>76.377096774193561</c:v>
                </c:pt>
                <c:pt idx="1">
                  <c:v>92.032161290322591</c:v>
                </c:pt>
                <c:pt idx="2">
                  <c:v>165.08912903225811</c:v>
                </c:pt>
                <c:pt idx="3">
                  <c:v>331.69683870967737</c:v>
                </c:pt>
                <c:pt idx="4">
                  <c:v>1196.8048064516129</c:v>
                </c:pt>
                <c:pt idx="5">
                  <c:v>2959.7527741935482</c:v>
                </c:pt>
              </c:numCache>
            </c:numRef>
          </c:val>
          <c:extLst>
            <c:ext xmlns:c16="http://schemas.microsoft.com/office/drawing/2014/chart" uri="{C3380CC4-5D6E-409C-BE32-E72D297353CC}">
              <c16:uniqueId val="{00000004-D418-457D-A40F-BF490AB8A094}"/>
            </c:ext>
          </c:extLst>
        </c:ser>
        <c:dLbls>
          <c:showLegendKey val="0"/>
          <c:showVal val="0"/>
          <c:showCatName val="0"/>
          <c:showSerName val="0"/>
          <c:showPercent val="0"/>
          <c:showBubbleSize val="0"/>
        </c:dLbls>
        <c:gapWidth val="219"/>
        <c:overlap val="-27"/>
        <c:axId val="673770064"/>
        <c:axId val="673763832"/>
      </c:barChart>
      <c:catAx>
        <c:axId val="673770064"/>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a-DK"/>
          </a:p>
        </c:txPr>
        <c:crossAx val="673763832"/>
        <c:crosses val="autoZero"/>
        <c:auto val="1"/>
        <c:lblAlgn val="ctr"/>
        <c:lblOffset val="100"/>
        <c:noMultiLvlLbl val="0"/>
      </c:catAx>
      <c:valAx>
        <c:axId val="673763832"/>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da-DK" sz="1200" b="1"/>
                  <a:t>Brændstofforbrug</a:t>
                </a:r>
                <a:r>
                  <a:rPr lang="da-DK" sz="1200" b="1" baseline="0"/>
                  <a:t> (l pr. år)</a:t>
                </a:r>
                <a:endParaRPr lang="da-DK" sz="1200" b="1"/>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da-DK"/>
            </a:p>
          </c:txPr>
        </c:title>
        <c:numFmt formatCode="#,##0"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a-DK"/>
          </a:p>
        </c:txPr>
        <c:crossAx val="673770064"/>
        <c:crosses val="autoZero"/>
        <c:crossBetween val="between"/>
      </c:valAx>
      <c:spPr>
        <a:noFill/>
        <a:ln>
          <a:noFill/>
        </a:ln>
        <a:effectLst/>
      </c:spPr>
    </c:plotArea>
    <c:legend>
      <c:legendPos val="r"/>
      <c:layout>
        <c:manualLayout>
          <c:xMode val="edge"/>
          <c:yMode val="edge"/>
          <c:x val="0.63296919969445831"/>
          <c:y val="0.41005711903686676"/>
          <c:w val="0.35833333333333334"/>
          <c:h val="0.1863592940149307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da-DK"/>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Transportomkostninger</a:t>
            </a:r>
          </a:p>
        </c:rich>
      </c:tx>
      <c:overlay val="0"/>
    </c:title>
    <c:autoTitleDeleted val="0"/>
    <c:plotArea>
      <c:layout>
        <c:manualLayout>
          <c:layoutTarget val="inner"/>
          <c:xMode val="edge"/>
          <c:yMode val="edge"/>
          <c:x val="0.14562487648459693"/>
          <c:y val="0.12972436602566445"/>
          <c:w val="0.6475200103270522"/>
          <c:h val="0.70121531131597814"/>
        </c:manualLayout>
      </c:layout>
      <c:barChart>
        <c:barDir val="col"/>
        <c:grouping val="clustered"/>
        <c:varyColors val="0"/>
        <c:ser>
          <c:idx val="0"/>
          <c:order val="0"/>
          <c:tx>
            <c:strRef>
              <c:f>'Transp omk Korn m gylle'!$B$76</c:f>
              <c:strCache>
                <c:ptCount val="1"/>
              </c:strCache>
            </c:strRef>
          </c:tx>
          <c:invertIfNegative val="0"/>
          <c:cat>
            <c:multiLvlStrRef>
              <c:f>'Brændstof Korn m gylle'!$M$7:$R$8</c:f>
              <c:multiLvlStrCache>
                <c:ptCount val="6"/>
                <c:lvl>
                  <c:pt idx="0">
                    <c:v>1</c:v>
                  </c:pt>
                  <c:pt idx="1">
                    <c:v>3</c:v>
                  </c:pt>
                  <c:pt idx="2">
                    <c:v>10</c:v>
                  </c:pt>
                  <c:pt idx="3">
                    <c:v>25</c:v>
                  </c:pt>
                  <c:pt idx="4">
                    <c:v>100</c:v>
                  </c:pt>
                  <c:pt idx="5">
                    <c:v>250</c:v>
                  </c:pt>
                </c:lvl>
                <c:lvl>
                  <c:pt idx="0">
                    <c:v>3</c:v>
                  </c:pt>
                  <c:pt idx="1">
                    <c:v>3</c:v>
                  </c:pt>
                  <c:pt idx="2">
                    <c:v>3</c:v>
                  </c:pt>
                  <c:pt idx="3">
                    <c:v>3</c:v>
                  </c:pt>
                  <c:pt idx="4">
                    <c:v>3</c:v>
                  </c:pt>
                  <c:pt idx="5">
                    <c:v>3</c:v>
                  </c:pt>
                </c:lvl>
              </c:multiLvlStrCache>
            </c:multiLvlStrRef>
          </c:cat>
          <c:val>
            <c:numRef>
              <c:f>'Transp omk Korn m gylle'!$P$36:$U$36</c:f>
              <c:numCache>
                <c:formatCode>#,##0</c:formatCode>
                <c:ptCount val="6"/>
                <c:pt idx="0">
                  <c:v>2970</c:v>
                </c:pt>
                <c:pt idx="1">
                  <c:v>1230</c:v>
                </c:pt>
                <c:pt idx="2">
                  <c:v>693</c:v>
                </c:pt>
                <c:pt idx="3">
                  <c:v>573</c:v>
                </c:pt>
                <c:pt idx="4">
                  <c:v>523</c:v>
                </c:pt>
                <c:pt idx="5">
                  <c:v>519</c:v>
                </c:pt>
              </c:numCache>
            </c:numRef>
          </c:val>
          <c:extLst>
            <c:ext xmlns:c16="http://schemas.microsoft.com/office/drawing/2014/chart" uri="{C3380CC4-5D6E-409C-BE32-E72D297353CC}">
              <c16:uniqueId val="{00000001-A6BA-4D72-A156-2179762A9F7A}"/>
            </c:ext>
          </c:extLst>
        </c:ser>
        <c:dLbls>
          <c:showLegendKey val="0"/>
          <c:showVal val="0"/>
          <c:showCatName val="0"/>
          <c:showSerName val="0"/>
          <c:showPercent val="0"/>
          <c:showBubbleSize val="0"/>
        </c:dLbls>
        <c:gapWidth val="150"/>
        <c:axId val="105741312"/>
        <c:axId val="105755392"/>
      </c:barChart>
      <c:catAx>
        <c:axId val="105741312"/>
        <c:scaling>
          <c:orientation val="minMax"/>
        </c:scaling>
        <c:delete val="0"/>
        <c:axPos val="b"/>
        <c:title>
          <c:tx>
            <c:rich>
              <a:bodyPr/>
              <a:lstStyle/>
              <a:p>
                <a:pPr>
                  <a:defRPr sz="1400"/>
                </a:pPr>
                <a:r>
                  <a:rPr lang="en-US" sz="1400"/>
                  <a:t>Markstørrelse (ha)</a:t>
                </a:r>
              </a:p>
            </c:rich>
          </c:tx>
          <c:layout>
            <c:manualLayout>
              <c:xMode val="edge"/>
              <c:yMode val="edge"/>
              <c:x val="0.79934857061487885"/>
              <c:y val="0.84972251637130802"/>
            </c:manualLayout>
          </c:layout>
          <c:overlay val="0"/>
        </c:title>
        <c:numFmt formatCode="General" sourceLinked="1"/>
        <c:majorTickMark val="out"/>
        <c:minorTickMark val="none"/>
        <c:tickLblPos val="nextTo"/>
        <c:spPr>
          <a:ln/>
        </c:spPr>
        <c:txPr>
          <a:bodyPr/>
          <a:lstStyle/>
          <a:p>
            <a:pPr>
              <a:defRPr sz="1400" b="0"/>
            </a:pPr>
            <a:endParaRPr lang="da-DK"/>
          </a:p>
        </c:txPr>
        <c:crossAx val="105755392"/>
        <c:crosses val="autoZero"/>
        <c:auto val="1"/>
        <c:lblAlgn val="ctr"/>
        <c:lblOffset val="100"/>
        <c:noMultiLvlLbl val="0"/>
      </c:catAx>
      <c:valAx>
        <c:axId val="105755392"/>
        <c:scaling>
          <c:orientation val="minMax"/>
        </c:scaling>
        <c:delete val="0"/>
        <c:axPos val="l"/>
        <c:majorGridlines/>
        <c:title>
          <c:tx>
            <c:rich>
              <a:bodyPr/>
              <a:lstStyle/>
              <a:p>
                <a:pPr>
                  <a:defRPr sz="1600"/>
                </a:pPr>
                <a:r>
                  <a:rPr lang="en-US" sz="1600"/>
                  <a:t>Omkostning (kr pr. ha pr. år)</a:t>
                </a:r>
              </a:p>
            </c:rich>
          </c:tx>
          <c:overlay val="0"/>
        </c:title>
        <c:numFmt formatCode="#,##0" sourceLinked="1"/>
        <c:majorTickMark val="out"/>
        <c:minorTickMark val="none"/>
        <c:tickLblPos val="nextTo"/>
        <c:spPr>
          <a:ln/>
        </c:spPr>
        <c:txPr>
          <a:bodyPr/>
          <a:lstStyle/>
          <a:p>
            <a:pPr>
              <a:defRPr sz="1400"/>
            </a:pPr>
            <a:endParaRPr lang="da-DK"/>
          </a:p>
        </c:txPr>
        <c:crossAx val="1057413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Transporttid</a:t>
            </a:r>
          </a:p>
        </c:rich>
      </c:tx>
      <c:overlay val="0"/>
    </c:title>
    <c:autoTitleDeleted val="0"/>
    <c:plotArea>
      <c:layout>
        <c:manualLayout>
          <c:layoutTarget val="inner"/>
          <c:xMode val="edge"/>
          <c:yMode val="edge"/>
          <c:x val="0.13165627844945693"/>
          <c:y val="0.12974888360722464"/>
          <c:w val="0.66023621191924819"/>
          <c:h val="0.7098396320372975"/>
        </c:manualLayout>
      </c:layout>
      <c:barChart>
        <c:barDir val="col"/>
        <c:grouping val="clustered"/>
        <c:varyColors val="0"/>
        <c:ser>
          <c:idx val="0"/>
          <c:order val="0"/>
          <c:tx>
            <c:strRef>
              <c:f>'Transp omk Korn m gylle'!$B$72</c:f>
              <c:strCache>
                <c:ptCount val="1"/>
              </c:strCache>
            </c:strRef>
          </c:tx>
          <c:invertIfNegative val="0"/>
          <c:cat>
            <c:multiLvlStrRef>
              <c:f>'Brændstof Korn m gylle'!$M$7:$R$8</c:f>
              <c:multiLvlStrCache>
                <c:ptCount val="6"/>
                <c:lvl>
                  <c:pt idx="0">
                    <c:v>1</c:v>
                  </c:pt>
                  <c:pt idx="1">
                    <c:v>3</c:v>
                  </c:pt>
                  <c:pt idx="2">
                    <c:v>10</c:v>
                  </c:pt>
                  <c:pt idx="3">
                    <c:v>25</c:v>
                  </c:pt>
                  <c:pt idx="4">
                    <c:v>100</c:v>
                  </c:pt>
                  <c:pt idx="5">
                    <c:v>250</c:v>
                  </c:pt>
                </c:lvl>
                <c:lvl>
                  <c:pt idx="0">
                    <c:v>3</c:v>
                  </c:pt>
                  <c:pt idx="1">
                    <c:v>3</c:v>
                  </c:pt>
                  <c:pt idx="2">
                    <c:v>3</c:v>
                  </c:pt>
                  <c:pt idx="3">
                    <c:v>3</c:v>
                  </c:pt>
                  <c:pt idx="4">
                    <c:v>3</c:v>
                  </c:pt>
                  <c:pt idx="5">
                    <c:v>3</c:v>
                  </c:pt>
                </c:lvl>
              </c:multiLvlStrCache>
            </c:multiLvlStrRef>
          </c:cat>
          <c:val>
            <c:numRef>
              <c:f>'Transp omk Korn m gylle'!$W$35:$AB$35</c:f>
              <c:numCache>
                <c:formatCode>0.0</c:formatCode>
                <c:ptCount val="6"/>
                <c:pt idx="0">
                  <c:v>4.4999999999999991</c:v>
                </c:pt>
                <c:pt idx="1">
                  <c:v>1.7999999999999996</c:v>
                </c:pt>
                <c:pt idx="2">
                  <c:v>0.96000000000000019</c:v>
                </c:pt>
                <c:pt idx="3">
                  <c:v>0.76800000000000002</c:v>
                </c:pt>
                <c:pt idx="4">
                  <c:v>0.68999999999999984</c:v>
                </c:pt>
                <c:pt idx="5">
                  <c:v>0.68280000000000007</c:v>
                </c:pt>
              </c:numCache>
            </c:numRef>
          </c:val>
          <c:extLst>
            <c:ext xmlns:c16="http://schemas.microsoft.com/office/drawing/2014/chart" uri="{C3380CC4-5D6E-409C-BE32-E72D297353CC}">
              <c16:uniqueId val="{00000001-7D6E-41A5-A5BF-9B44716D1D07}"/>
            </c:ext>
          </c:extLst>
        </c:ser>
        <c:dLbls>
          <c:showLegendKey val="0"/>
          <c:showVal val="0"/>
          <c:showCatName val="0"/>
          <c:showSerName val="0"/>
          <c:showPercent val="0"/>
          <c:showBubbleSize val="0"/>
        </c:dLbls>
        <c:gapWidth val="150"/>
        <c:axId val="132444544"/>
        <c:axId val="132446080"/>
      </c:barChart>
      <c:catAx>
        <c:axId val="132444544"/>
        <c:scaling>
          <c:orientation val="minMax"/>
        </c:scaling>
        <c:delete val="0"/>
        <c:axPos val="b"/>
        <c:title>
          <c:tx>
            <c:rich>
              <a:bodyPr/>
              <a:lstStyle/>
              <a:p>
                <a:pPr>
                  <a:defRPr sz="1400"/>
                </a:pPr>
                <a:r>
                  <a:rPr lang="en-US" sz="1400"/>
                  <a:t>Markstørrelse (ha)</a:t>
                </a:r>
              </a:p>
            </c:rich>
          </c:tx>
          <c:layout>
            <c:manualLayout>
              <c:xMode val="edge"/>
              <c:yMode val="edge"/>
              <c:x val="0.80021975681472035"/>
              <c:y val="0.85461498078306586"/>
            </c:manualLayout>
          </c:layout>
          <c:overlay val="0"/>
        </c:title>
        <c:numFmt formatCode="General" sourceLinked="1"/>
        <c:majorTickMark val="out"/>
        <c:minorTickMark val="none"/>
        <c:tickLblPos val="nextTo"/>
        <c:spPr>
          <a:ln/>
        </c:spPr>
        <c:txPr>
          <a:bodyPr/>
          <a:lstStyle/>
          <a:p>
            <a:pPr>
              <a:defRPr sz="1400"/>
            </a:pPr>
            <a:endParaRPr lang="da-DK"/>
          </a:p>
        </c:txPr>
        <c:crossAx val="132446080"/>
        <c:crosses val="autoZero"/>
        <c:auto val="1"/>
        <c:lblAlgn val="ctr"/>
        <c:lblOffset val="100"/>
        <c:noMultiLvlLbl val="0"/>
      </c:catAx>
      <c:valAx>
        <c:axId val="132446080"/>
        <c:scaling>
          <c:orientation val="minMax"/>
        </c:scaling>
        <c:delete val="0"/>
        <c:axPos val="l"/>
        <c:majorGridlines/>
        <c:title>
          <c:tx>
            <c:rich>
              <a:bodyPr/>
              <a:lstStyle/>
              <a:p>
                <a:pPr>
                  <a:defRPr sz="1600"/>
                </a:pPr>
                <a:r>
                  <a:rPr lang="en-US" sz="1600"/>
                  <a:t>Tidsforbrug (timer pr. ha pr. år)</a:t>
                </a:r>
              </a:p>
            </c:rich>
          </c:tx>
          <c:overlay val="0"/>
        </c:title>
        <c:numFmt formatCode="0.0" sourceLinked="0"/>
        <c:majorTickMark val="out"/>
        <c:minorTickMark val="none"/>
        <c:tickLblPos val="nextTo"/>
        <c:spPr>
          <a:ln/>
        </c:spPr>
        <c:txPr>
          <a:bodyPr/>
          <a:lstStyle/>
          <a:p>
            <a:pPr>
              <a:defRPr sz="1400"/>
            </a:pPr>
            <a:endParaRPr lang="da-DK"/>
          </a:p>
        </c:txPr>
        <c:crossAx val="13244454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da-DK" sz="1200"/>
              <a:t>Andel af det samlede brændstofforbrug, som bruges på vejtransport - i forhold</a:t>
            </a:r>
            <a:r>
              <a:rPr lang="da-DK" sz="1200" baseline="0"/>
              <a:t> til markareal</a:t>
            </a:r>
            <a:endParaRPr lang="da-DK" sz="1200"/>
          </a:p>
        </c:rich>
      </c:tx>
      <c:overlay val="0"/>
    </c:title>
    <c:autoTitleDeleted val="0"/>
    <c:plotArea>
      <c:layout>
        <c:manualLayout>
          <c:layoutTarget val="inner"/>
          <c:xMode val="edge"/>
          <c:yMode val="edge"/>
          <c:x val="0.18312995596288068"/>
          <c:y val="0.18350490268527037"/>
          <c:w val="0.77527750306844267"/>
          <c:h val="0.64654407693393012"/>
        </c:manualLayout>
      </c:layout>
      <c:scatterChart>
        <c:scatterStyle val="lineMarker"/>
        <c:varyColors val="0"/>
        <c:ser>
          <c:idx val="0"/>
          <c:order val="0"/>
          <c:spPr>
            <a:ln w="25400" cap="rnd">
              <a:noFill/>
              <a:round/>
            </a:ln>
            <a:effectLst/>
          </c:spPr>
          <c:marker>
            <c:symbol val="circle"/>
            <c:size val="9"/>
            <c:spPr>
              <a:solidFill>
                <a:schemeClr val="accent1"/>
              </a:solidFill>
              <a:ln w="9525">
                <a:solidFill>
                  <a:schemeClr val="accent1"/>
                </a:solidFill>
              </a:ln>
              <a:effectLst/>
            </c:spPr>
          </c:marker>
          <c:xVal>
            <c:numRef>
              <c:f>'Brændstof Majs'!$BS$8:$BX$8</c:f>
              <c:numCache>
                <c:formatCode>0</c:formatCode>
                <c:ptCount val="6"/>
                <c:pt idx="0">
                  <c:v>1</c:v>
                </c:pt>
                <c:pt idx="1">
                  <c:v>3</c:v>
                </c:pt>
                <c:pt idx="2">
                  <c:v>7</c:v>
                </c:pt>
                <c:pt idx="3">
                  <c:v>10</c:v>
                </c:pt>
                <c:pt idx="4">
                  <c:v>12</c:v>
                </c:pt>
                <c:pt idx="5">
                  <c:v>15</c:v>
                </c:pt>
              </c:numCache>
            </c:numRef>
          </c:xVal>
          <c:yVal>
            <c:numRef>
              <c:f>'Brændstof Majs'!$BS$32:$BX$32</c:f>
              <c:numCache>
                <c:formatCode>#,##0.0</c:formatCode>
                <c:ptCount val="6"/>
                <c:pt idx="0">
                  <c:v>47.991412899245248</c:v>
                </c:pt>
                <c:pt idx="1">
                  <c:v>30.035414032774955</c:v>
                </c:pt>
                <c:pt idx="2">
                  <c:v>23.615656238385753</c:v>
                </c:pt>
                <c:pt idx="3">
                  <c:v>22.005428630034572</c:v>
                </c:pt>
                <c:pt idx="4">
                  <c:v>21.36074320462621</c:v>
                </c:pt>
                <c:pt idx="5">
                  <c:v>20.398022106845438</c:v>
                </c:pt>
              </c:numCache>
            </c:numRef>
          </c:yVal>
          <c:smooth val="0"/>
          <c:extLst>
            <c:ext xmlns:c16="http://schemas.microsoft.com/office/drawing/2014/chart" uri="{C3380CC4-5D6E-409C-BE32-E72D297353CC}">
              <c16:uniqueId val="{00000000-A40E-4C5F-B737-11687DDC5284}"/>
            </c:ext>
          </c:extLst>
        </c:ser>
        <c:dLbls>
          <c:showLegendKey val="0"/>
          <c:showVal val="0"/>
          <c:showCatName val="0"/>
          <c:showSerName val="0"/>
          <c:showPercent val="0"/>
          <c:showBubbleSize val="0"/>
        </c:dLbls>
        <c:axId val="733133664"/>
        <c:axId val="733135304"/>
      </c:scatterChart>
      <c:valAx>
        <c:axId val="733133664"/>
        <c:scaling>
          <c:orientation val="minMax"/>
        </c:scaling>
        <c:delete val="0"/>
        <c:axPos val="b"/>
        <c:title>
          <c:tx>
            <c:rich>
              <a:bodyPr rot="0" vert="horz"/>
              <a:lstStyle/>
              <a:p>
                <a:pPr>
                  <a:defRPr/>
                </a:pPr>
                <a:r>
                  <a:rPr lang="da-DK"/>
                  <a:t>Markareal (ha)</a:t>
                </a:r>
              </a:p>
            </c:rich>
          </c:tx>
          <c:overlay val="0"/>
          <c:spPr>
            <a:noFill/>
            <a:ln>
              <a:noFill/>
            </a:ln>
            <a:effectLst/>
          </c:spPr>
        </c:title>
        <c:numFmt formatCode="0"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da-DK"/>
          </a:p>
        </c:txPr>
        <c:crossAx val="733135304"/>
        <c:crosses val="autoZero"/>
        <c:crossBetween val="midCat"/>
      </c:valAx>
      <c:valAx>
        <c:axId val="733135304"/>
        <c:scaling>
          <c:orientation val="minMax"/>
        </c:scaling>
        <c:delete val="0"/>
        <c:axPos val="l"/>
        <c:majorGridlines>
          <c:spPr>
            <a:ln>
              <a:solidFill>
                <a:schemeClr val="bg1">
                  <a:lumMod val="85000"/>
                </a:schemeClr>
              </a:solidFill>
            </a:ln>
          </c:spPr>
        </c:majorGridlines>
        <c:title>
          <c:tx>
            <c:rich>
              <a:bodyPr rot="-5400000" vert="horz"/>
              <a:lstStyle/>
              <a:p>
                <a:pPr>
                  <a:defRPr/>
                </a:pPr>
                <a:r>
                  <a:rPr lang="en-US"/>
                  <a:t>Andel brændstof, der bruges på vejtransport (%) </a:t>
                </a:r>
              </a:p>
            </c:rich>
          </c:tx>
          <c:overlay val="0"/>
          <c:spPr>
            <a:noFill/>
            <a:ln>
              <a:noFill/>
            </a:ln>
            <a:effectLst/>
          </c:spPr>
        </c:title>
        <c:numFmt formatCode="#,##0" sourceLinked="0"/>
        <c:majorTickMark val="out"/>
        <c:minorTickMark val="none"/>
        <c:tickLblPos val="nextTo"/>
        <c:spPr>
          <a:noFill/>
          <a:ln>
            <a:solidFill>
              <a:schemeClr val="tx1">
                <a:lumMod val="50000"/>
                <a:lumOff val="50000"/>
              </a:schemeClr>
            </a:solidFill>
          </a:ln>
          <a:effectLst/>
        </c:spPr>
        <c:txPr>
          <a:bodyPr rot="-60000000" vert="horz"/>
          <a:lstStyle/>
          <a:p>
            <a:pPr>
              <a:defRPr/>
            </a:pPr>
            <a:endParaRPr lang="da-DK"/>
          </a:p>
        </c:txPr>
        <c:crossAx val="733133664"/>
        <c:crosses val="autoZero"/>
        <c:crossBetween val="midCat"/>
      </c:valAx>
    </c:plotArea>
    <c:plotVisOnly val="1"/>
    <c:dispBlanksAs val="gap"/>
    <c:showDLblsOverMax val="0"/>
    <c:extLst/>
  </c:chart>
  <c:txPr>
    <a:bodyPr/>
    <a:lstStyle/>
    <a:p>
      <a:pPr>
        <a:defRPr sz="1200">
          <a:solidFill>
            <a:schemeClr val="tx1"/>
          </a:solidFill>
        </a:defRPr>
      </a:pPr>
      <a:endParaRPr lang="da-DK"/>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mn-lt"/>
                <a:ea typeface="+mn-ea"/>
                <a:cs typeface="+mn-cs"/>
              </a:defRPr>
            </a:pPr>
            <a:r>
              <a:rPr lang="da-DK" sz="1200" b="1" i="0" baseline="0">
                <a:effectLst/>
              </a:rPr>
              <a:t>Andel af det samlede brændstofforbrug, som bruges på vejtransport - i forhold til afstand fra bedrift til mark</a:t>
            </a:r>
            <a:endParaRPr lang="da-DK"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mn-lt"/>
                <a:ea typeface="+mn-ea"/>
                <a:cs typeface="+mn-cs"/>
              </a:defRPr>
            </a:pPr>
            <a:r>
              <a:rPr lang="da-DK" sz="1200"/>
              <a:t> </a:t>
            </a:r>
          </a:p>
        </c:rich>
      </c:tx>
      <c:overlay val="0"/>
    </c:title>
    <c:autoTitleDeleted val="0"/>
    <c:plotArea>
      <c:layout>
        <c:manualLayout>
          <c:layoutTarget val="inner"/>
          <c:xMode val="edge"/>
          <c:yMode val="edge"/>
          <c:x val="0.20950235247226903"/>
          <c:y val="0.19765891338266872"/>
          <c:w val="0.74117396318334217"/>
          <c:h val="0.6285558642413096"/>
        </c:manualLayout>
      </c:layout>
      <c:scatterChart>
        <c:scatterStyle val="lineMarker"/>
        <c:varyColors val="0"/>
        <c:ser>
          <c:idx val="0"/>
          <c:order val="0"/>
          <c:spPr>
            <a:ln w="25400" cap="rnd">
              <a:noFill/>
              <a:round/>
            </a:ln>
            <a:effectLst/>
          </c:spPr>
          <c:marker>
            <c:symbol val="triangle"/>
            <c:size val="9"/>
            <c:spPr>
              <a:solidFill>
                <a:schemeClr val="accent5">
                  <a:lumMod val="60000"/>
                  <a:lumOff val="40000"/>
                </a:schemeClr>
              </a:solidFill>
              <a:ln w="12700">
                <a:solidFill>
                  <a:schemeClr val="accent5">
                    <a:lumMod val="75000"/>
                  </a:schemeClr>
                </a:solidFill>
              </a:ln>
              <a:effectLst/>
            </c:spPr>
          </c:marker>
          <c:xVal>
            <c:numRef>
              <c:f>'Brændstof Majs'!$BS$7:$BX$7</c:f>
              <c:numCache>
                <c:formatCode>0.0</c:formatCode>
                <c:ptCount val="6"/>
                <c:pt idx="0">
                  <c:v>5</c:v>
                </c:pt>
                <c:pt idx="1">
                  <c:v>5</c:v>
                </c:pt>
                <c:pt idx="2">
                  <c:v>5</c:v>
                </c:pt>
                <c:pt idx="3">
                  <c:v>5</c:v>
                </c:pt>
                <c:pt idx="4">
                  <c:v>5</c:v>
                </c:pt>
                <c:pt idx="5">
                  <c:v>5</c:v>
                </c:pt>
              </c:numCache>
            </c:numRef>
          </c:xVal>
          <c:yVal>
            <c:numRef>
              <c:f>'Brændstof Majs'!$BS$32:$BX$32</c:f>
              <c:numCache>
                <c:formatCode>#,##0.0</c:formatCode>
                <c:ptCount val="6"/>
                <c:pt idx="0">
                  <c:v>47.991412899245248</c:v>
                </c:pt>
                <c:pt idx="1">
                  <c:v>30.035414032774955</c:v>
                </c:pt>
                <c:pt idx="2">
                  <c:v>23.615656238385753</c:v>
                </c:pt>
                <c:pt idx="3">
                  <c:v>22.005428630034572</c:v>
                </c:pt>
                <c:pt idx="4">
                  <c:v>21.36074320462621</c:v>
                </c:pt>
                <c:pt idx="5">
                  <c:v>20.398022106845438</c:v>
                </c:pt>
              </c:numCache>
            </c:numRef>
          </c:yVal>
          <c:smooth val="0"/>
          <c:extLst>
            <c:ext xmlns:c16="http://schemas.microsoft.com/office/drawing/2014/chart" uri="{C3380CC4-5D6E-409C-BE32-E72D297353CC}">
              <c16:uniqueId val="{00000000-E0DA-4B25-8220-8B3DCFAC2D45}"/>
            </c:ext>
          </c:extLst>
        </c:ser>
        <c:dLbls>
          <c:showLegendKey val="0"/>
          <c:showVal val="0"/>
          <c:showCatName val="0"/>
          <c:showSerName val="0"/>
          <c:showPercent val="0"/>
          <c:showBubbleSize val="0"/>
        </c:dLbls>
        <c:axId val="733133664"/>
        <c:axId val="733135304"/>
      </c:scatterChart>
      <c:valAx>
        <c:axId val="733133664"/>
        <c:scaling>
          <c:orientation val="minMax"/>
        </c:scaling>
        <c:delete val="0"/>
        <c:axPos val="b"/>
        <c:title>
          <c:tx>
            <c:rich>
              <a:bodyPr rot="0" vert="horz"/>
              <a:lstStyle/>
              <a:p>
                <a:pPr>
                  <a:defRPr/>
                </a:pPr>
                <a:r>
                  <a:rPr lang="da-DK"/>
                  <a:t>Afstand fra bedrift til mark (km)</a:t>
                </a:r>
              </a:p>
            </c:rich>
          </c:tx>
          <c:overlay val="0"/>
          <c:spPr>
            <a:noFill/>
            <a:ln>
              <a:noFill/>
            </a:ln>
            <a:effectLst/>
          </c:spPr>
        </c:title>
        <c:numFmt formatCode="0" sourceLinked="0"/>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da-DK"/>
          </a:p>
        </c:txPr>
        <c:crossAx val="733135304"/>
        <c:crosses val="autoZero"/>
        <c:crossBetween val="midCat"/>
      </c:valAx>
      <c:valAx>
        <c:axId val="733135304"/>
        <c:scaling>
          <c:orientation val="minMax"/>
        </c:scaling>
        <c:delete val="0"/>
        <c:axPos val="l"/>
        <c:majorGridlines>
          <c:spPr>
            <a:ln>
              <a:solidFill>
                <a:schemeClr val="bg1">
                  <a:lumMod val="85000"/>
                </a:schemeClr>
              </a:solidFill>
            </a:ln>
          </c:spPr>
        </c:majorGridlines>
        <c:title>
          <c:tx>
            <c:rich>
              <a:bodyPr rot="-5400000" vert="horz"/>
              <a:lstStyle/>
              <a:p>
                <a:pPr>
                  <a:defRPr/>
                </a:pPr>
                <a:r>
                  <a:rPr lang="en-US"/>
                  <a:t>Andel brændstof, der bruges på vejtransport (%) </a:t>
                </a:r>
              </a:p>
            </c:rich>
          </c:tx>
          <c:overlay val="0"/>
          <c:spPr>
            <a:noFill/>
            <a:ln>
              <a:noFill/>
            </a:ln>
            <a:effectLst/>
          </c:spPr>
        </c:title>
        <c:numFmt formatCode="#,##0" sourceLinked="0"/>
        <c:majorTickMark val="out"/>
        <c:minorTickMark val="none"/>
        <c:tickLblPos val="nextTo"/>
        <c:spPr>
          <a:noFill/>
          <a:ln>
            <a:solidFill>
              <a:schemeClr val="tx1">
                <a:lumMod val="50000"/>
                <a:lumOff val="50000"/>
              </a:schemeClr>
            </a:solidFill>
          </a:ln>
          <a:effectLst/>
        </c:spPr>
        <c:txPr>
          <a:bodyPr rot="-60000000" vert="horz"/>
          <a:lstStyle/>
          <a:p>
            <a:pPr>
              <a:defRPr/>
            </a:pPr>
            <a:endParaRPr lang="da-DK"/>
          </a:p>
        </c:txPr>
        <c:crossAx val="733133664"/>
        <c:crosses val="autoZero"/>
        <c:crossBetween val="midCat"/>
      </c:valAx>
    </c:plotArea>
    <c:plotVisOnly val="1"/>
    <c:dispBlanksAs val="gap"/>
    <c:showDLblsOverMax val="0"/>
    <c:extLst/>
  </c:chart>
  <c:txPr>
    <a:bodyPr/>
    <a:lstStyle/>
    <a:p>
      <a:pPr>
        <a:defRPr sz="1200">
          <a:solidFill>
            <a:schemeClr val="tx1"/>
          </a:solidFill>
        </a:defRPr>
      </a:pPr>
      <a:endParaRPr lang="da-DK"/>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a-DK"/>
              <a:t>Klimaeffekt fra brændstofforbrug</a:t>
            </a:r>
          </a:p>
        </c:rich>
      </c:tx>
      <c:overlay val="0"/>
    </c:title>
    <c:autoTitleDeleted val="0"/>
    <c:plotArea>
      <c:layout>
        <c:manualLayout>
          <c:layoutTarget val="inner"/>
          <c:xMode val="edge"/>
          <c:yMode val="edge"/>
          <c:x val="0.16336582939993741"/>
          <c:y val="0.18338555878782972"/>
          <c:w val="0.79595213903857942"/>
          <c:h val="0.64297691837311732"/>
        </c:manualLayout>
      </c:layout>
      <c:scatterChart>
        <c:scatterStyle val="lineMarker"/>
        <c:varyColors val="0"/>
        <c:ser>
          <c:idx val="0"/>
          <c:order val="0"/>
          <c:spPr>
            <a:ln w="25400" cap="rnd">
              <a:noFill/>
              <a:round/>
            </a:ln>
            <a:effectLst/>
          </c:spPr>
          <c:marker>
            <c:symbol val="square"/>
            <c:size val="9"/>
            <c:spPr>
              <a:solidFill>
                <a:schemeClr val="accent5">
                  <a:lumMod val="20000"/>
                  <a:lumOff val="80000"/>
                </a:schemeClr>
              </a:solidFill>
              <a:ln w="12700">
                <a:solidFill>
                  <a:schemeClr val="accent5">
                    <a:lumMod val="50000"/>
                  </a:schemeClr>
                </a:solidFill>
              </a:ln>
              <a:effectLst/>
            </c:spPr>
          </c:marker>
          <c:xVal>
            <c:numRef>
              <c:f>'Brændstof Majs'!$C$34:$H$34</c:f>
              <c:numCache>
                <c:formatCode>0</c:formatCode>
                <c:ptCount val="6"/>
                <c:pt idx="0">
                  <c:v>5</c:v>
                </c:pt>
                <c:pt idx="1">
                  <c:v>5</c:v>
                </c:pt>
                <c:pt idx="2">
                  <c:v>5</c:v>
                </c:pt>
                <c:pt idx="3">
                  <c:v>5</c:v>
                </c:pt>
                <c:pt idx="4">
                  <c:v>5</c:v>
                </c:pt>
                <c:pt idx="5">
                  <c:v>5</c:v>
                </c:pt>
              </c:numCache>
            </c:numRef>
          </c:xVal>
          <c:yVal>
            <c:numRef>
              <c:f>'Brændstof Majs'!$C$38:$H$38</c:f>
              <c:numCache>
                <c:formatCode>#,##0</c:formatCode>
                <c:ptCount val="6"/>
                <c:pt idx="0">
                  <c:v>719.06202580645163</c:v>
                </c:pt>
                <c:pt idx="1">
                  <c:v>534.51899247311826</c:v>
                </c:pt>
                <c:pt idx="2">
                  <c:v>489.59509447004615</c:v>
                </c:pt>
                <c:pt idx="3">
                  <c:v>479.48721741935481</c:v>
                </c:pt>
                <c:pt idx="4">
                  <c:v>475.55637634408612</c:v>
                </c:pt>
                <c:pt idx="5">
                  <c:v>469.80490924731191</c:v>
                </c:pt>
              </c:numCache>
            </c:numRef>
          </c:yVal>
          <c:smooth val="0"/>
          <c:extLst>
            <c:ext xmlns:c16="http://schemas.microsoft.com/office/drawing/2014/chart" uri="{C3380CC4-5D6E-409C-BE32-E72D297353CC}">
              <c16:uniqueId val="{00000000-81A1-4252-A128-6146861647D8}"/>
            </c:ext>
          </c:extLst>
        </c:ser>
        <c:dLbls>
          <c:showLegendKey val="0"/>
          <c:showVal val="0"/>
          <c:showCatName val="0"/>
          <c:showSerName val="0"/>
          <c:showPercent val="0"/>
          <c:showBubbleSize val="0"/>
        </c:dLbls>
        <c:axId val="733133664"/>
        <c:axId val="733135304"/>
      </c:scatterChart>
      <c:valAx>
        <c:axId val="733133664"/>
        <c:scaling>
          <c:orientation val="minMax"/>
        </c:scaling>
        <c:delete val="0"/>
        <c:axPos val="b"/>
        <c:title>
          <c:tx>
            <c:rich>
              <a:bodyPr rot="0" vert="horz"/>
              <a:lstStyle/>
              <a:p>
                <a:pPr>
                  <a:defRPr/>
                </a:pPr>
                <a:r>
                  <a:rPr lang="da-DK"/>
                  <a:t>Afstand fra bedrift til mark (km)</a:t>
                </a:r>
              </a:p>
            </c:rich>
          </c:tx>
          <c:overlay val="0"/>
          <c:spPr>
            <a:noFill/>
            <a:ln>
              <a:noFill/>
            </a:ln>
            <a:effectLst/>
          </c:spPr>
        </c:title>
        <c:numFmt formatCode="0" sourceLinked="0"/>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da-DK"/>
          </a:p>
        </c:txPr>
        <c:crossAx val="733135304"/>
        <c:crosses val="autoZero"/>
        <c:crossBetween val="midCat"/>
      </c:valAx>
      <c:valAx>
        <c:axId val="733135304"/>
        <c:scaling>
          <c:orientation val="minMax"/>
        </c:scaling>
        <c:delete val="0"/>
        <c:axPos val="l"/>
        <c:majorGridlines>
          <c:spPr>
            <a:ln>
              <a:solidFill>
                <a:schemeClr val="bg1">
                  <a:lumMod val="85000"/>
                </a:schemeClr>
              </a:solidFill>
            </a:ln>
          </c:spPr>
        </c:majorGridlines>
        <c:title>
          <c:tx>
            <c:rich>
              <a:bodyPr rot="-5400000" vert="horz"/>
              <a:lstStyle/>
              <a:p>
                <a:pPr>
                  <a:defRPr/>
                </a:pPr>
                <a:r>
                  <a:rPr lang="en-US"/>
                  <a:t>Klimaeffekt (kg CO</a:t>
                </a:r>
                <a:r>
                  <a:rPr lang="en-US" baseline="-25000"/>
                  <a:t>2</a:t>
                </a:r>
                <a:r>
                  <a:rPr lang="en-US"/>
                  <a:t>-ækv pr.</a:t>
                </a:r>
                <a:r>
                  <a:rPr lang="en-US" baseline="0"/>
                  <a:t> </a:t>
                </a:r>
                <a:r>
                  <a:rPr lang="en-US"/>
                  <a:t>ha</a:t>
                </a:r>
                <a:r>
                  <a:rPr lang="en-US" baseline="0"/>
                  <a:t> pr. </a:t>
                </a:r>
                <a:r>
                  <a:rPr lang="en-US"/>
                  <a:t>år) </a:t>
                </a:r>
              </a:p>
            </c:rich>
          </c:tx>
          <c:overlay val="0"/>
          <c:spPr>
            <a:noFill/>
            <a:ln>
              <a:noFill/>
            </a:ln>
            <a:effectLst/>
          </c:spPr>
        </c:title>
        <c:numFmt formatCode="#,##0" sourceLinked="0"/>
        <c:majorTickMark val="out"/>
        <c:minorTickMark val="none"/>
        <c:tickLblPos val="nextTo"/>
        <c:spPr>
          <a:noFill/>
          <a:ln>
            <a:solidFill>
              <a:schemeClr val="tx1">
                <a:lumMod val="50000"/>
                <a:lumOff val="50000"/>
              </a:schemeClr>
            </a:solidFill>
          </a:ln>
          <a:effectLst/>
        </c:spPr>
        <c:txPr>
          <a:bodyPr rot="-60000000" vert="horz"/>
          <a:lstStyle/>
          <a:p>
            <a:pPr>
              <a:defRPr/>
            </a:pPr>
            <a:endParaRPr lang="da-DK"/>
          </a:p>
        </c:txPr>
        <c:crossAx val="733133664"/>
        <c:crosses val="autoZero"/>
        <c:crossBetween val="midCat"/>
      </c:valAx>
    </c:plotArea>
    <c:plotVisOnly val="1"/>
    <c:dispBlanksAs val="gap"/>
    <c:showDLblsOverMax val="0"/>
    <c:extLst/>
  </c:chart>
  <c:txPr>
    <a:bodyPr/>
    <a:lstStyle/>
    <a:p>
      <a:pPr>
        <a:defRPr sz="1200">
          <a:solidFill>
            <a:schemeClr val="tx1"/>
          </a:solidFill>
        </a:defRPr>
      </a:pPr>
      <a:endParaRPr lang="da-DK"/>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da-DK" sz="1200" b="1"/>
              <a:t>Total brændstofforbrug på vejen og i marken</a:t>
            </a:r>
          </a:p>
        </c:rich>
      </c:tx>
      <c:layout>
        <c:manualLayout>
          <c:xMode val="edge"/>
          <c:yMode val="edge"/>
          <c:x val="0.16736191909937898"/>
          <c:y val="2.7777722067682416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da-DK"/>
        </a:p>
      </c:txPr>
    </c:title>
    <c:autoTitleDeleted val="0"/>
    <c:plotArea>
      <c:layout>
        <c:manualLayout>
          <c:layoutTarget val="inner"/>
          <c:xMode val="edge"/>
          <c:yMode val="edge"/>
          <c:x val="0.12553296912585529"/>
          <c:y val="0.12915159987137653"/>
          <c:w val="0.50719342680505375"/>
          <c:h val="0.63458199712669616"/>
        </c:manualLayout>
      </c:layout>
      <c:barChart>
        <c:barDir val="col"/>
        <c:grouping val="clustered"/>
        <c:varyColors val="0"/>
        <c:ser>
          <c:idx val="3"/>
          <c:order val="0"/>
          <c:tx>
            <c:strRef>
              <c:f>'Brændstof Majs'!$BJ$5</c:f>
              <c:strCache>
                <c:ptCount val="1"/>
                <c:pt idx="0">
                  <c:v>Brændstofforbrug i marken</c:v>
                </c:pt>
              </c:strCache>
            </c:strRef>
          </c:tx>
          <c:spPr>
            <a:solidFill>
              <a:schemeClr val="accent4"/>
            </a:solidFill>
            <a:ln>
              <a:noFill/>
            </a:ln>
            <a:effectLst/>
          </c:spPr>
          <c:invertIfNegative val="0"/>
          <c:cat>
            <c:multiLvlStrRef>
              <c:f>'Brændstof Majs'!$M$7:$R$8</c:f>
              <c:multiLvlStrCache>
                <c:ptCount val="6"/>
                <c:lvl>
                  <c:pt idx="0">
                    <c:v>1</c:v>
                  </c:pt>
                  <c:pt idx="1">
                    <c:v>3</c:v>
                  </c:pt>
                  <c:pt idx="2">
                    <c:v>7</c:v>
                  </c:pt>
                  <c:pt idx="3">
                    <c:v>10</c:v>
                  </c:pt>
                  <c:pt idx="4">
                    <c:v>12</c:v>
                  </c:pt>
                  <c:pt idx="5">
                    <c:v>15</c:v>
                  </c:pt>
                </c:lvl>
                <c:lvl>
                  <c:pt idx="0">
                    <c:v>5</c:v>
                  </c:pt>
                  <c:pt idx="1">
                    <c:v>5</c:v>
                  </c:pt>
                  <c:pt idx="2">
                    <c:v>5</c:v>
                  </c:pt>
                  <c:pt idx="3">
                    <c:v>5</c:v>
                  </c:pt>
                  <c:pt idx="4">
                    <c:v>5</c:v>
                  </c:pt>
                  <c:pt idx="5">
                    <c:v>5</c:v>
                  </c:pt>
                </c:lvl>
              </c:multiLvlStrCache>
            </c:multiLvlStrRef>
          </c:cat>
          <c:val>
            <c:numRef>
              <c:f>'Brændstof Majs'!$BL$32:$BQ$32</c:f>
              <c:numCache>
                <c:formatCode>#,##0</c:formatCode>
                <c:ptCount val="6"/>
                <c:pt idx="0">
                  <c:v>119.1</c:v>
                </c:pt>
                <c:pt idx="1">
                  <c:v>357.3</c:v>
                </c:pt>
                <c:pt idx="2">
                  <c:v>833.7</c:v>
                </c:pt>
                <c:pt idx="3">
                  <c:v>1191</c:v>
                </c:pt>
                <c:pt idx="4">
                  <c:v>1429.2</c:v>
                </c:pt>
                <c:pt idx="5">
                  <c:v>1786.5</c:v>
                </c:pt>
              </c:numCache>
            </c:numRef>
          </c:val>
          <c:extLst>
            <c:ext xmlns:c16="http://schemas.microsoft.com/office/drawing/2014/chart" uri="{C3380CC4-5D6E-409C-BE32-E72D297353CC}">
              <c16:uniqueId val="{00000000-AD72-4CD6-A0EE-EFB51209F195}"/>
            </c:ext>
          </c:extLst>
        </c:ser>
        <c:ser>
          <c:idx val="0"/>
          <c:order val="1"/>
          <c:tx>
            <c:strRef>
              <c:f>'Brændstof Majs'!$BC$5</c:f>
              <c:strCache>
                <c:ptCount val="1"/>
                <c:pt idx="0">
                  <c:v>Brændstofforbrug på vejen, i alt</c:v>
                </c:pt>
              </c:strCache>
            </c:strRef>
          </c:tx>
          <c:spPr>
            <a:solidFill>
              <a:schemeClr val="accent1"/>
            </a:solidFill>
            <a:ln>
              <a:noFill/>
            </a:ln>
            <a:effectLst/>
          </c:spPr>
          <c:invertIfNegative val="0"/>
          <c:cat>
            <c:multiLvlStrRef>
              <c:f>'Brændstof Majs'!$M$7:$R$8</c:f>
              <c:multiLvlStrCache>
                <c:ptCount val="6"/>
                <c:lvl>
                  <c:pt idx="0">
                    <c:v>1</c:v>
                  </c:pt>
                  <c:pt idx="1">
                    <c:v>3</c:v>
                  </c:pt>
                  <c:pt idx="2">
                    <c:v>7</c:v>
                  </c:pt>
                  <c:pt idx="3">
                    <c:v>10</c:v>
                  </c:pt>
                  <c:pt idx="4">
                    <c:v>12</c:v>
                  </c:pt>
                  <c:pt idx="5">
                    <c:v>15</c:v>
                  </c:pt>
                </c:lvl>
                <c:lvl>
                  <c:pt idx="0">
                    <c:v>5</c:v>
                  </c:pt>
                  <c:pt idx="1">
                    <c:v>5</c:v>
                  </c:pt>
                  <c:pt idx="2">
                    <c:v>5</c:v>
                  </c:pt>
                  <c:pt idx="3">
                    <c:v>5</c:v>
                  </c:pt>
                  <c:pt idx="4">
                    <c:v>5</c:v>
                  </c:pt>
                  <c:pt idx="5">
                    <c:v>5</c:v>
                  </c:pt>
                </c:lvl>
              </c:multiLvlStrCache>
            </c:multiLvlStrRef>
          </c:cat>
          <c:val>
            <c:numRef>
              <c:f>'Brændstof Majs'!$BC$32:$BH$32</c:f>
              <c:numCache>
                <c:formatCode>#,##0</c:formatCode>
                <c:ptCount val="6"/>
                <c:pt idx="0">
                  <c:v>109.90064516129031</c:v>
                </c:pt>
                <c:pt idx="1">
                  <c:v>153.38693548387096</c:v>
                </c:pt>
                <c:pt idx="2">
                  <c:v>257.75403225806451</c:v>
                </c:pt>
                <c:pt idx="3">
                  <c:v>336.02935483870965</c:v>
                </c:pt>
                <c:pt idx="4">
                  <c:v>388.21290322580649</c:v>
                </c:pt>
                <c:pt idx="5">
                  <c:v>457.79096774193545</c:v>
                </c:pt>
              </c:numCache>
            </c:numRef>
          </c:val>
          <c:extLst>
            <c:ext xmlns:c16="http://schemas.microsoft.com/office/drawing/2014/chart" uri="{C3380CC4-5D6E-409C-BE32-E72D297353CC}">
              <c16:uniqueId val="{00000001-AD72-4CD6-A0EE-EFB51209F195}"/>
            </c:ext>
          </c:extLst>
        </c:ser>
        <c:dLbls>
          <c:showLegendKey val="0"/>
          <c:showVal val="0"/>
          <c:showCatName val="0"/>
          <c:showSerName val="0"/>
          <c:showPercent val="0"/>
          <c:showBubbleSize val="0"/>
        </c:dLbls>
        <c:gapWidth val="219"/>
        <c:overlap val="-27"/>
        <c:axId val="673770064"/>
        <c:axId val="673763832"/>
      </c:barChart>
      <c:catAx>
        <c:axId val="673770064"/>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a-DK"/>
          </a:p>
        </c:txPr>
        <c:crossAx val="673763832"/>
        <c:crosses val="autoZero"/>
        <c:auto val="1"/>
        <c:lblAlgn val="ctr"/>
        <c:lblOffset val="100"/>
        <c:noMultiLvlLbl val="0"/>
      </c:catAx>
      <c:valAx>
        <c:axId val="673763832"/>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da-DK" sz="1200" b="1"/>
                  <a:t>Brændstofforbrug</a:t>
                </a:r>
                <a:r>
                  <a:rPr lang="da-DK" sz="1200" b="1" baseline="0"/>
                  <a:t> (l pr. år)</a:t>
                </a:r>
                <a:endParaRPr lang="da-DK" sz="1200" b="1"/>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da-DK"/>
            </a:p>
          </c:txPr>
        </c:title>
        <c:numFmt formatCode="#,##0"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a-DK"/>
          </a:p>
        </c:txPr>
        <c:crossAx val="673770064"/>
        <c:crosses val="autoZero"/>
        <c:crossBetween val="between"/>
      </c:valAx>
      <c:spPr>
        <a:noFill/>
        <a:ln>
          <a:noFill/>
        </a:ln>
        <a:effectLst/>
      </c:spPr>
    </c:plotArea>
    <c:legend>
      <c:legendPos val="r"/>
      <c:layout>
        <c:manualLayout>
          <c:xMode val="edge"/>
          <c:yMode val="edge"/>
          <c:x val="0.63131722686128033"/>
          <c:y val="0.40530598547036145"/>
          <c:w val="0.35833333333333334"/>
          <c:h val="0.1863592940149307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da-DK"/>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Transportomkostninger</a:t>
            </a:r>
          </a:p>
        </c:rich>
      </c:tx>
      <c:overlay val="0"/>
    </c:title>
    <c:autoTitleDeleted val="0"/>
    <c:plotArea>
      <c:layout>
        <c:manualLayout>
          <c:layoutTarget val="inner"/>
          <c:xMode val="edge"/>
          <c:yMode val="edge"/>
          <c:x val="0.14045968011407634"/>
          <c:y val="0.12972436602566445"/>
          <c:w val="0.6556587634483545"/>
          <c:h val="0.71489073207046794"/>
        </c:manualLayout>
      </c:layout>
      <c:barChart>
        <c:barDir val="col"/>
        <c:grouping val="clustered"/>
        <c:varyColors val="0"/>
        <c:ser>
          <c:idx val="0"/>
          <c:order val="0"/>
          <c:tx>
            <c:strRef>
              <c:f>'Transp omk Majs'!$B$76</c:f>
              <c:strCache>
                <c:ptCount val="1"/>
              </c:strCache>
            </c:strRef>
          </c:tx>
          <c:invertIfNegative val="0"/>
          <c:cat>
            <c:multiLvlStrRef>
              <c:f>'Brændstof Majs'!$M$7:$R$8</c:f>
              <c:multiLvlStrCache>
                <c:ptCount val="6"/>
                <c:lvl>
                  <c:pt idx="0">
                    <c:v>1</c:v>
                  </c:pt>
                  <c:pt idx="1">
                    <c:v>3</c:v>
                  </c:pt>
                  <c:pt idx="2">
                    <c:v>7</c:v>
                  </c:pt>
                  <c:pt idx="3">
                    <c:v>10</c:v>
                  </c:pt>
                  <c:pt idx="4">
                    <c:v>12</c:v>
                  </c:pt>
                  <c:pt idx="5">
                    <c:v>15</c:v>
                  </c:pt>
                </c:lvl>
                <c:lvl>
                  <c:pt idx="0">
                    <c:v>5</c:v>
                  </c:pt>
                  <c:pt idx="1">
                    <c:v>5</c:v>
                  </c:pt>
                  <c:pt idx="2">
                    <c:v>5</c:v>
                  </c:pt>
                  <c:pt idx="3">
                    <c:v>5</c:v>
                  </c:pt>
                  <c:pt idx="4">
                    <c:v>5</c:v>
                  </c:pt>
                  <c:pt idx="5">
                    <c:v>5</c:v>
                  </c:pt>
                </c:lvl>
              </c:multiLvlStrCache>
            </c:multiLvlStrRef>
          </c:cat>
          <c:val>
            <c:numRef>
              <c:f>'Transp omk Majs'!$P$36:$U$36</c:f>
              <c:numCache>
                <c:formatCode>#,##0</c:formatCode>
                <c:ptCount val="6"/>
                <c:pt idx="0">
                  <c:v>4350</c:v>
                </c:pt>
                <c:pt idx="1">
                  <c:v>2050</c:v>
                </c:pt>
                <c:pt idx="2">
                  <c:v>1500</c:v>
                </c:pt>
                <c:pt idx="3">
                  <c:v>1365</c:v>
                </c:pt>
                <c:pt idx="4">
                  <c:v>1325</c:v>
                </c:pt>
                <c:pt idx="5">
                  <c:v>1250</c:v>
                </c:pt>
              </c:numCache>
            </c:numRef>
          </c:val>
          <c:extLst>
            <c:ext xmlns:c16="http://schemas.microsoft.com/office/drawing/2014/chart" uri="{C3380CC4-5D6E-409C-BE32-E72D297353CC}">
              <c16:uniqueId val="{00000000-05BC-436E-9712-1A6E488D67C9}"/>
            </c:ext>
          </c:extLst>
        </c:ser>
        <c:dLbls>
          <c:showLegendKey val="0"/>
          <c:showVal val="0"/>
          <c:showCatName val="0"/>
          <c:showSerName val="0"/>
          <c:showPercent val="0"/>
          <c:showBubbleSize val="0"/>
        </c:dLbls>
        <c:gapWidth val="150"/>
        <c:axId val="105741312"/>
        <c:axId val="105755392"/>
      </c:barChart>
      <c:catAx>
        <c:axId val="105741312"/>
        <c:scaling>
          <c:orientation val="minMax"/>
        </c:scaling>
        <c:delete val="0"/>
        <c:axPos val="b"/>
        <c:title>
          <c:tx>
            <c:rich>
              <a:bodyPr/>
              <a:lstStyle/>
              <a:p>
                <a:pPr>
                  <a:defRPr sz="1400"/>
                </a:pPr>
                <a:r>
                  <a:rPr lang="en-US" sz="1400"/>
                  <a:t>Markstørrelse (ha)</a:t>
                </a:r>
              </a:p>
            </c:rich>
          </c:tx>
          <c:layout>
            <c:manualLayout>
              <c:xMode val="edge"/>
              <c:yMode val="edge"/>
              <c:x val="0.81548033910762485"/>
              <c:y val="0.85964370577626026"/>
            </c:manualLayout>
          </c:layout>
          <c:overlay val="0"/>
        </c:title>
        <c:numFmt formatCode="General" sourceLinked="1"/>
        <c:majorTickMark val="out"/>
        <c:minorTickMark val="none"/>
        <c:tickLblPos val="nextTo"/>
        <c:spPr>
          <a:ln/>
        </c:spPr>
        <c:txPr>
          <a:bodyPr/>
          <a:lstStyle/>
          <a:p>
            <a:pPr>
              <a:defRPr sz="1400" b="0"/>
            </a:pPr>
            <a:endParaRPr lang="da-DK"/>
          </a:p>
        </c:txPr>
        <c:crossAx val="105755392"/>
        <c:crosses val="autoZero"/>
        <c:auto val="1"/>
        <c:lblAlgn val="ctr"/>
        <c:lblOffset val="100"/>
        <c:noMultiLvlLbl val="0"/>
      </c:catAx>
      <c:valAx>
        <c:axId val="105755392"/>
        <c:scaling>
          <c:orientation val="minMax"/>
        </c:scaling>
        <c:delete val="0"/>
        <c:axPos val="l"/>
        <c:majorGridlines/>
        <c:title>
          <c:tx>
            <c:rich>
              <a:bodyPr/>
              <a:lstStyle/>
              <a:p>
                <a:pPr>
                  <a:defRPr sz="1600"/>
                </a:pPr>
                <a:r>
                  <a:rPr lang="en-US" sz="1600"/>
                  <a:t>Omkostning (kr pr. ha pr. år)</a:t>
                </a:r>
              </a:p>
            </c:rich>
          </c:tx>
          <c:overlay val="0"/>
        </c:title>
        <c:numFmt formatCode="#,##0" sourceLinked="1"/>
        <c:majorTickMark val="out"/>
        <c:minorTickMark val="none"/>
        <c:tickLblPos val="nextTo"/>
        <c:spPr>
          <a:ln/>
        </c:spPr>
        <c:txPr>
          <a:bodyPr/>
          <a:lstStyle/>
          <a:p>
            <a:pPr>
              <a:defRPr sz="1400"/>
            </a:pPr>
            <a:endParaRPr lang="da-DK"/>
          </a:p>
        </c:txPr>
        <c:crossAx val="1057413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Transporttid</a:t>
            </a:r>
          </a:p>
        </c:rich>
      </c:tx>
      <c:overlay val="0"/>
    </c:title>
    <c:autoTitleDeleted val="0"/>
    <c:plotArea>
      <c:layout>
        <c:manualLayout>
          <c:layoutTarget val="inner"/>
          <c:xMode val="edge"/>
          <c:yMode val="edge"/>
          <c:x val="0.13165627844945693"/>
          <c:y val="0.12974888360722464"/>
          <c:w val="0.65978712518518012"/>
          <c:h val="0.70162570061116203"/>
        </c:manualLayout>
      </c:layout>
      <c:barChart>
        <c:barDir val="col"/>
        <c:grouping val="clustered"/>
        <c:varyColors val="0"/>
        <c:ser>
          <c:idx val="0"/>
          <c:order val="0"/>
          <c:tx>
            <c:strRef>
              <c:f>'Transp omk Majs'!$B$72</c:f>
              <c:strCache>
                <c:ptCount val="1"/>
              </c:strCache>
            </c:strRef>
          </c:tx>
          <c:invertIfNegative val="0"/>
          <c:cat>
            <c:multiLvlStrRef>
              <c:f>'Brændstof Majs'!$M$7:$R$8</c:f>
              <c:multiLvlStrCache>
                <c:ptCount val="6"/>
                <c:lvl>
                  <c:pt idx="0">
                    <c:v>1</c:v>
                  </c:pt>
                  <c:pt idx="1">
                    <c:v>3</c:v>
                  </c:pt>
                  <c:pt idx="2">
                    <c:v>7</c:v>
                  </c:pt>
                  <c:pt idx="3">
                    <c:v>10</c:v>
                  </c:pt>
                  <c:pt idx="4">
                    <c:v>12</c:v>
                  </c:pt>
                  <c:pt idx="5">
                    <c:v>15</c:v>
                  </c:pt>
                </c:lvl>
                <c:lvl>
                  <c:pt idx="0">
                    <c:v>5</c:v>
                  </c:pt>
                  <c:pt idx="1">
                    <c:v>5</c:v>
                  </c:pt>
                  <c:pt idx="2">
                    <c:v>5</c:v>
                  </c:pt>
                  <c:pt idx="3">
                    <c:v>5</c:v>
                  </c:pt>
                  <c:pt idx="4">
                    <c:v>5</c:v>
                  </c:pt>
                  <c:pt idx="5">
                    <c:v>5</c:v>
                  </c:pt>
                </c:lvl>
              </c:multiLvlStrCache>
            </c:multiLvlStrRef>
          </c:cat>
          <c:val>
            <c:numRef>
              <c:f>'Transp omk Majs'!$W$35:$AB$35</c:f>
              <c:numCache>
                <c:formatCode>0.0</c:formatCode>
                <c:ptCount val="6"/>
                <c:pt idx="0">
                  <c:v>6.5</c:v>
                </c:pt>
                <c:pt idx="1">
                  <c:v>3</c:v>
                </c:pt>
                <c:pt idx="2">
                  <c:v>2.1428571428571428</c:v>
                </c:pt>
                <c:pt idx="3">
                  <c:v>1.95</c:v>
                </c:pt>
                <c:pt idx="4">
                  <c:v>1.875</c:v>
                </c:pt>
                <c:pt idx="5">
                  <c:v>1.7666666666666666</c:v>
                </c:pt>
              </c:numCache>
            </c:numRef>
          </c:val>
          <c:extLst>
            <c:ext xmlns:c16="http://schemas.microsoft.com/office/drawing/2014/chart" uri="{C3380CC4-5D6E-409C-BE32-E72D297353CC}">
              <c16:uniqueId val="{00000000-3EC3-473D-8855-6EEA28646CB7}"/>
            </c:ext>
          </c:extLst>
        </c:ser>
        <c:dLbls>
          <c:showLegendKey val="0"/>
          <c:showVal val="0"/>
          <c:showCatName val="0"/>
          <c:showSerName val="0"/>
          <c:showPercent val="0"/>
          <c:showBubbleSize val="0"/>
        </c:dLbls>
        <c:gapWidth val="150"/>
        <c:axId val="132444544"/>
        <c:axId val="132446080"/>
      </c:barChart>
      <c:catAx>
        <c:axId val="132444544"/>
        <c:scaling>
          <c:orientation val="minMax"/>
        </c:scaling>
        <c:delete val="0"/>
        <c:axPos val="b"/>
        <c:title>
          <c:tx>
            <c:rich>
              <a:bodyPr/>
              <a:lstStyle/>
              <a:p>
                <a:pPr>
                  <a:defRPr sz="1400"/>
                </a:pPr>
                <a:r>
                  <a:rPr lang="en-US" sz="1400"/>
                  <a:t>Markstørrelse (ha)</a:t>
                </a:r>
              </a:p>
            </c:rich>
          </c:tx>
          <c:layout>
            <c:manualLayout>
              <c:xMode val="edge"/>
              <c:yMode val="edge"/>
              <c:x val="0.79853576911272139"/>
              <c:y val="0.84364428516457823"/>
            </c:manualLayout>
          </c:layout>
          <c:overlay val="0"/>
        </c:title>
        <c:numFmt formatCode="General" sourceLinked="1"/>
        <c:majorTickMark val="out"/>
        <c:minorTickMark val="none"/>
        <c:tickLblPos val="nextTo"/>
        <c:spPr>
          <a:ln/>
        </c:spPr>
        <c:txPr>
          <a:bodyPr/>
          <a:lstStyle/>
          <a:p>
            <a:pPr>
              <a:defRPr sz="1400"/>
            </a:pPr>
            <a:endParaRPr lang="da-DK"/>
          </a:p>
        </c:txPr>
        <c:crossAx val="132446080"/>
        <c:crosses val="autoZero"/>
        <c:auto val="1"/>
        <c:lblAlgn val="ctr"/>
        <c:lblOffset val="100"/>
        <c:noMultiLvlLbl val="0"/>
      </c:catAx>
      <c:valAx>
        <c:axId val="132446080"/>
        <c:scaling>
          <c:orientation val="minMax"/>
        </c:scaling>
        <c:delete val="0"/>
        <c:axPos val="l"/>
        <c:majorGridlines/>
        <c:title>
          <c:tx>
            <c:rich>
              <a:bodyPr/>
              <a:lstStyle/>
              <a:p>
                <a:pPr>
                  <a:defRPr sz="1600"/>
                </a:pPr>
                <a:r>
                  <a:rPr lang="en-US" sz="1600"/>
                  <a:t>Tidsforbrug (timer pr. ha pr. år)</a:t>
                </a:r>
              </a:p>
            </c:rich>
          </c:tx>
          <c:overlay val="0"/>
        </c:title>
        <c:numFmt formatCode="0.0" sourceLinked="0"/>
        <c:majorTickMark val="out"/>
        <c:minorTickMark val="none"/>
        <c:tickLblPos val="nextTo"/>
        <c:spPr>
          <a:ln/>
        </c:spPr>
        <c:txPr>
          <a:bodyPr/>
          <a:lstStyle/>
          <a:p>
            <a:pPr>
              <a:defRPr sz="1400"/>
            </a:pPr>
            <a:endParaRPr lang="da-DK"/>
          </a:p>
        </c:txPr>
        <c:crossAx val="13244454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da-DK" sz="1200"/>
              <a:t>Andel af det samlede brændstofforbrug, som bruges på vejtransport - i forhold</a:t>
            </a:r>
            <a:r>
              <a:rPr lang="da-DK" sz="1200" baseline="0"/>
              <a:t> til markareal</a:t>
            </a:r>
            <a:endParaRPr lang="da-DK" sz="1200"/>
          </a:p>
        </c:rich>
      </c:tx>
      <c:overlay val="0"/>
    </c:title>
    <c:autoTitleDeleted val="0"/>
    <c:plotArea>
      <c:layout>
        <c:manualLayout>
          <c:layoutTarget val="inner"/>
          <c:xMode val="edge"/>
          <c:yMode val="edge"/>
          <c:x val="0.18312995596288068"/>
          <c:y val="0.18350490268527037"/>
          <c:w val="0.77527750306844267"/>
          <c:h val="0.64654407693393012"/>
        </c:manualLayout>
      </c:layout>
      <c:scatterChart>
        <c:scatterStyle val="lineMarker"/>
        <c:varyColors val="0"/>
        <c:ser>
          <c:idx val="0"/>
          <c:order val="0"/>
          <c:spPr>
            <a:ln w="25400" cap="rnd">
              <a:noFill/>
              <a:round/>
            </a:ln>
            <a:effectLst/>
          </c:spPr>
          <c:marker>
            <c:symbol val="circle"/>
            <c:size val="9"/>
            <c:spPr>
              <a:solidFill>
                <a:schemeClr val="accent1"/>
              </a:solidFill>
              <a:ln w="9525">
                <a:solidFill>
                  <a:schemeClr val="accent1"/>
                </a:solidFill>
              </a:ln>
              <a:effectLst/>
            </c:spPr>
          </c:marker>
          <c:xVal>
            <c:numRef>
              <c:f>'Brændstof Græsslæt'!$BS$8:$BX$8</c:f>
              <c:numCache>
                <c:formatCode>0</c:formatCode>
                <c:ptCount val="6"/>
                <c:pt idx="0">
                  <c:v>1</c:v>
                </c:pt>
                <c:pt idx="1">
                  <c:v>3</c:v>
                </c:pt>
                <c:pt idx="2">
                  <c:v>7</c:v>
                </c:pt>
                <c:pt idx="3">
                  <c:v>10</c:v>
                </c:pt>
                <c:pt idx="4">
                  <c:v>12</c:v>
                </c:pt>
                <c:pt idx="5">
                  <c:v>15</c:v>
                </c:pt>
              </c:numCache>
            </c:numRef>
          </c:xVal>
          <c:yVal>
            <c:numRef>
              <c:f>'Brændstof Græsslæt'!$BS$35:$BX$35</c:f>
              <c:numCache>
                <c:formatCode>#,##0.0</c:formatCode>
                <c:ptCount val="6"/>
                <c:pt idx="0">
                  <c:v>67.544937104351362</c:v>
                </c:pt>
                <c:pt idx="1">
                  <c:v>46.776642174364547</c:v>
                </c:pt>
                <c:pt idx="2">
                  <c:v>36.509214341175834</c:v>
                </c:pt>
                <c:pt idx="3">
                  <c:v>33.730132635301501</c:v>
                </c:pt>
                <c:pt idx="4">
                  <c:v>33.390865300866913</c:v>
                </c:pt>
                <c:pt idx="5">
                  <c:v>31.922936765977383</c:v>
                </c:pt>
              </c:numCache>
            </c:numRef>
          </c:yVal>
          <c:smooth val="0"/>
          <c:extLst>
            <c:ext xmlns:c16="http://schemas.microsoft.com/office/drawing/2014/chart" uri="{C3380CC4-5D6E-409C-BE32-E72D297353CC}">
              <c16:uniqueId val="{00000000-AE63-4DD1-8FB6-AB9E01973A99}"/>
            </c:ext>
          </c:extLst>
        </c:ser>
        <c:dLbls>
          <c:showLegendKey val="0"/>
          <c:showVal val="0"/>
          <c:showCatName val="0"/>
          <c:showSerName val="0"/>
          <c:showPercent val="0"/>
          <c:showBubbleSize val="0"/>
        </c:dLbls>
        <c:axId val="733133664"/>
        <c:axId val="733135304"/>
      </c:scatterChart>
      <c:valAx>
        <c:axId val="733133664"/>
        <c:scaling>
          <c:orientation val="minMax"/>
        </c:scaling>
        <c:delete val="0"/>
        <c:axPos val="b"/>
        <c:title>
          <c:tx>
            <c:rich>
              <a:bodyPr rot="0" vert="horz"/>
              <a:lstStyle/>
              <a:p>
                <a:pPr>
                  <a:defRPr/>
                </a:pPr>
                <a:r>
                  <a:rPr lang="da-DK"/>
                  <a:t>Markareal (ha)</a:t>
                </a:r>
              </a:p>
            </c:rich>
          </c:tx>
          <c:overlay val="0"/>
          <c:spPr>
            <a:noFill/>
            <a:ln>
              <a:noFill/>
            </a:ln>
            <a:effectLst/>
          </c:spPr>
        </c:title>
        <c:numFmt formatCode="0"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da-DK"/>
          </a:p>
        </c:txPr>
        <c:crossAx val="733135304"/>
        <c:crosses val="autoZero"/>
        <c:crossBetween val="midCat"/>
      </c:valAx>
      <c:valAx>
        <c:axId val="733135304"/>
        <c:scaling>
          <c:orientation val="minMax"/>
        </c:scaling>
        <c:delete val="0"/>
        <c:axPos val="l"/>
        <c:majorGridlines>
          <c:spPr>
            <a:ln>
              <a:solidFill>
                <a:schemeClr val="bg1">
                  <a:lumMod val="85000"/>
                </a:schemeClr>
              </a:solidFill>
            </a:ln>
          </c:spPr>
        </c:majorGridlines>
        <c:title>
          <c:tx>
            <c:rich>
              <a:bodyPr rot="-5400000" vert="horz"/>
              <a:lstStyle/>
              <a:p>
                <a:pPr>
                  <a:defRPr/>
                </a:pPr>
                <a:r>
                  <a:rPr lang="en-US"/>
                  <a:t>Andel brændstof, der bruges på vejtransport (%) </a:t>
                </a:r>
              </a:p>
            </c:rich>
          </c:tx>
          <c:overlay val="0"/>
          <c:spPr>
            <a:noFill/>
            <a:ln>
              <a:noFill/>
            </a:ln>
            <a:effectLst/>
          </c:spPr>
        </c:title>
        <c:numFmt formatCode="#,##0" sourceLinked="0"/>
        <c:majorTickMark val="out"/>
        <c:minorTickMark val="none"/>
        <c:tickLblPos val="nextTo"/>
        <c:spPr>
          <a:noFill/>
          <a:ln>
            <a:solidFill>
              <a:schemeClr val="tx1">
                <a:lumMod val="50000"/>
                <a:lumOff val="50000"/>
              </a:schemeClr>
            </a:solidFill>
          </a:ln>
          <a:effectLst/>
        </c:spPr>
        <c:txPr>
          <a:bodyPr rot="-60000000" vert="horz"/>
          <a:lstStyle/>
          <a:p>
            <a:pPr>
              <a:defRPr/>
            </a:pPr>
            <a:endParaRPr lang="da-DK"/>
          </a:p>
        </c:txPr>
        <c:crossAx val="733133664"/>
        <c:crosses val="autoZero"/>
        <c:crossBetween val="midCat"/>
      </c:valAx>
    </c:plotArea>
    <c:plotVisOnly val="1"/>
    <c:dispBlanksAs val="gap"/>
    <c:showDLblsOverMax val="0"/>
    <c:extLst/>
  </c:chart>
  <c:txPr>
    <a:bodyPr/>
    <a:lstStyle/>
    <a:p>
      <a:pPr>
        <a:defRPr sz="1200">
          <a:solidFill>
            <a:schemeClr val="tx1"/>
          </a:solidFill>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mn-lt"/>
                <a:ea typeface="+mn-ea"/>
                <a:cs typeface="+mn-cs"/>
              </a:defRPr>
            </a:pPr>
            <a:r>
              <a:rPr lang="da-DK" sz="1200" b="1" i="0" baseline="0">
                <a:effectLst/>
              </a:rPr>
              <a:t>Andel af det samlede brændstofforbrug, som bruges på vejtransport - i forhold til afstand fra bedrift til mark</a:t>
            </a:r>
            <a:endParaRPr lang="da-DK"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mn-lt"/>
                <a:ea typeface="+mn-ea"/>
                <a:cs typeface="+mn-cs"/>
              </a:defRPr>
            </a:pPr>
            <a:r>
              <a:rPr lang="da-DK" sz="1200"/>
              <a:t> </a:t>
            </a:r>
          </a:p>
        </c:rich>
      </c:tx>
      <c:overlay val="0"/>
    </c:title>
    <c:autoTitleDeleted val="0"/>
    <c:plotArea>
      <c:layout>
        <c:manualLayout>
          <c:layoutTarget val="inner"/>
          <c:xMode val="edge"/>
          <c:yMode val="edge"/>
          <c:x val="0.20950235247226903"/>
          <c:y val="0.19765891338266872"/>
          <c:w val="0.74117396318334217"/>
          <c:h val="0.6285558642413096"/>
        </c:manualLayout>
      </c:layout>
      <c:scatterChart>
        <c:scatterStyle val="lineMarker"/>
        <c:varyColors val="0"/>
        <c:ser>
          <c:idx val="0"/>
          <c:order val="0"/>
          <c:spPr>
            <a:ln w="25400" cap="rnd">
              <a:noFill/>
              <a:round/>
            </a:ln>
            <a:effectLst/>
          </c:spPr>
          <c:marker>
            <c:symbol val="triangle"/>
            <c:size val="9"/>
            <c:spPr>
              <a:solidFill>
                <a:schemeClr val="accent5">
                  <a:lumMod val="60000"/>
                  <a:lumOff val="40000"/>
                </a:schemeClr>
              </a:solidFill>
              <a:ln w="12700">
                <a:solidFill>
                  <a:schemeClr val="accent5">
                    <a:lumMod val="75000"/>
                  </a:schemeClr>
                </a:solidFill>
              </a:ln>
              <a:effectLst/>
            </c:spPr>
          </c:marker>
          <c:xVal>
            <c:numRef>
              <c:f>'Brændstof Korn'!$BS$7:$BX$7</c:f>
              <c:numCache>
                <c:formatCode>0.0</c:formatCode>
                <c:ptCount val="6"/>
                <c:pt idx="0">
                  <c:v>1</c:v>
                </c:pt>
                <c:pt idx="1">
                  <c:v>3</c:v>
                </c:pt>
                <c:pt idx="2">
                  <c:v>10</c:v>
                </c:pt>
                <c:pt idx="3">
                  <c:v>20</c:v>
                </c:pt>
                <c:pt idx="4">
                  <c:v>30</c:v>
                </c:pt>
                <c:pt idx="5">
                  <c:v>50</c:v>
                </c:pt>
              </c:numCache>
            </c:numRef>
          </c:xVal>
          <c:yVal>
            <c:numRef>
              <c:f>'Brændstof Korn'!$BS$32:$BX$32</c:f>
              <c:numCache>
                <c:formatCode>#,##0.0</c:formatCode>
                <c:ptCount val="6"/>
                <c:pt idx="0">
                  <c:v>3.4411499663432648</c:v>
                </c:pt>
                <c:pt idx="1">
                  <c:v>9.6587086033247829</c:v>
                </c:pt>
                <c:pt idx="2">
                  <c:v>26.274267223856533</c:v>
                </c:pt>
                <c:pt idx="3">
                  <c:v>41.614602565506132</c:v>
                </c:pt>
                <c:pt idx="4">
                  <c:v>44.157729294308382</c:v>
                </c:pt>
                <c:pt idx="5">
                  <c:v>56.858062584999082</c:v>
                </c:pt>
              </c:numCache>
            </c:numRef>
          </c:yVal>
          <c:smooth val="0"/>
          <c:extLst>
            <c:ext xmlns:c16="http://schemas.microsoft.com/office/drawing/2014/chart" uri="{C3380CC4-5D6E-409C-BE32-E72D297353CC}">
              <c16:uniqueId val="{00000000-BE59-4F68-99BB-68DB0A0B99C8}"/>
            </c:ext>
          </c:extLst>
        </c:ser>
        <c:dLbls>
          <c:showLegendKey val="0"/>
          <c:showVal val="0"/>
          <c:showCatName val="0"/>
          <c:showSerName val="0"/>
          <c:showPercent val="0"/>
          <c:showBubbleSize val="0"/>
        </c:dLbls>
        <c:axId val="733133664"/>
        <c:axId val="733135304"/>
      </c:scatterChart>
      <c:valAx>
        <c:axId val="733133664"/>
        <c:scaling>
          <c:orientation val="minMax"/>
        </c:scaling>
        <c:delete val="0"/>
        <c:axPos val="b"/>
        <c:title>
          <c:tx>
            <c:rich>
              <a:bodyPr rot="0" vert="horz"/>
              <a:lstStyle/>
              <a:p>
                <a:pPr>
                  <a:defRPr/>
                </a:pPr>
                <a:r>
                  <a:rPr lang="da-DK"/>
                  <a:t>Afstand fra bedrift til mark (km)</a:t>
                </a:r>
              </a:p>
            </c:rich>
          </c:tx>
          <c:overlay val="0"/>
          <c:spPr>
            <a:noFill/>
            <a:ln>
              <a:noFill/>
            </a:ln>
            <a:effectLst/>
          </c:spPr>
        </c:title>
        <c:numFmt formatCode="0" sourceLinked="0"/>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da-DK"/>
          </a:p>
        </c:txPr>
        <c:crossAx val="733135304"/>
        <c:crosses val="autoZero"/>
        <c:crossBetween val="midCat"/>
      </c:valAx>
      <c:valAx>
        <c:axId val="733135304"/>
        <c:scaling>
          <c:orientation val="minMax"/>
        </c:scaling>
        <c:delete val="0"/>
        <c:axPos val="l"/>
        <c:majorGridlines>
          <c:spPr>
            <a:ln>
              <a:solidFill>
                <a:schemeClr val="bg1">
                  <a:lumMod val="85000"/>
                </a:schemeClr>
              </a:solidFill>
            </a:ln>
          </c:spPr>
        </c:majorGridlines>
        <c:title>
          <c:tx>
            <c:rich>
              <a:bodyPr rot="-5400000" vert="horz"/>
              <a:lstStyle/>
              <a:p>
                <a:pPr>
                  <a:defRPr/>
                </a:pPr>
                <a:r>
                  <a:rPr lang="en-US"/>
                  <a:t>Andel brændstof, der bruges på vejtransport (%) </a:t>
                </a:r>
              </a:p>
            </c:rich>
          </c:tx>
          <c:overlay val="0"/>
          <c:spPr>
            <a:noFill/>
            <a:ln>
              <a:noFill/>
            </a:ln>
            <a:effectLst/>
          </c:spPr>
        </c:title>
        <c:numFmt formatCode="#,##0" sourceLinked="0"/>
        <c:majorTickMark val="out"/>
        <c:minorTickMark val="none"/>
        <c:tickLblPos val="nextTo"/>
        <c:spPr>
          <a:noFill/>
          <a:ln>
            <a:solidFill>
              <a:schemeClr val="tx1">
                <a:lumMod val="50000"/>
                <a:lumOff val="50000"/>
              </a:schemeClr>
            </a:solidFill>
          </a:ln>
          <a:effectLst/>
        </c:spPr>
        <c:txPr>
          <a:bodyPr rot="-60000000" vert="horz"/>
          <a:lstStyle/>
          <a:p>
            <a:pPr>
              <a:defRPr/>
            </a:pPr>
            <a:endParaRPr lang="da-DK"/>
          </a:p>
        </c:txPr>
        <c:crossAx val="733133664"/>
        <c:crosses val="autoZero"/>
        <c:crossBetween val="midCat"/>
      </c:valAx>
    </c:plotArea>
    <c:plotVisOnly val="1"/>
    <c:dispBlanksAs val="gap"/>
    <c:showDLblsOverMax val="0"/>
    <c:extLst/>
  </c:chart>
  <c:txPr>
    <a:bodyPr/>
    <a:lstStyle/>
    <a:p>
      <a:pPr>
        <a:defRPr sz="1200">
          <a:solidFill>
            <a:schemeClr val="tx1"/>
          </a:solidFill>
        </a:defRPr>
      </a:pPr>
      <a:endParaRPr lang="da-DK"/>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mn-lt"/>
                <a:ea typeface="+mn-ea"/>
                <a:cs typeface="+mn-cs"/>
              </a:defRPr>
            </a:pPr>
            <a:r>
              <a:rPr lang="da-DK" sz="1200" b="1" i="0" baseline="0">
                <a:effectLst/>
              </a:rPr>
              <a:t>Andel af det samlede brændstofforbrug, som bruges på vejtransport - i forhold til afstand fra bedrift til mark</a:t>
            </a:r>
            <a:endParaRPr lang="da-DK"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mn-lt"/>
                <a:ea typeface="+mn-ea"/>
                <a:cs typeface="+mn-cs"/>
              </a:defRPr>
            </a:pPr>
            <a:r>
              <a:rPr lang="da-DK" sz="1200"/>
              <a:t> </a:t>
            </a:r>
          </a:p>
        </c:rich>
      </c:tx>
      <c:overlay val="0"/>
    </c:title>
    <c:autoTitleDeleted val="0"/>
    <c:plotArea>
      <c:layout>
        <c:manualLayout>
          <c:layoutTarget val="inner"/>
          <c:xMode val="edge"/>
          <c:yMode val="edge"/>
          <c:x val="0.20950235247226903"/>
          <c:y val="0.19765891338266872"/>
          <c:w val="0.74117396318334217"/>
          <c:h val="0.6285558642413096"/>
        </c:manualLayout>
      </c:layout>
      <c:scatterChart>
        <c:scatterStyle val="lineMarker"/>
        <c:varyColors val="0"/>
        <c:ser>
          <c:idx val="0"/>
          <c:order val="0"/>
          <c:spPr>
            <a:ln w="25400" cap="rnd">
              <a:noFill/>
              <a:round/>
            </a:ln>
            <a:effectLst/>
          </c:spPr>
          <c:marker>
            <c:symbol val="triangle"/>
            <c:size val="9"/>
            <c:spPr>
              <a:solidFill>
                <a:schemeClr val="accent5">
                  <a:lumMod val="60000"/>
                  <a:lumOff val="40000"/>
                </a:schemeClr>
              </a:solidFill>
              <a:ln w="12700">
                <a:solidFill>
                  <a:schemeClr val="accent5">
                    <a:lumMod val="75000"/>
                  </a:schemeClr>
                </a:solidFill>
              </a:ln>
              <a:effectLst/>
            </c:spPr>
          </c:marker>
          <c:xVal>
            <c:numRef>
              <c:f>'Brændstof Græsslæt'!$BS$7:$BX$7</c:f>
              <c:numCache>
                <c:formatCode>0.0</c:formatCode>
                <c:ptCount val="6"/>
                <c:pt idx="0">
                  <c:v>5</c:v>
                </c:pt>
                <c:pt idx="1">
                  <c:v>5</c:v>
                </c:pt>
                <c:pt idx="2">
                  <c:v>5</c:v>
                </c:pt>
                <c:pt idx="3">
                  <c:v>5</c:v>
                </c:pt>
                <c:pt idx="4">
                  <c:v>5</c:v>
                </c:pt>
                <c:pt idx="5">
                  <c:v>5</c:v>
                </c:pt>
              </c:numCache>
            </c:numRef>
          </c:xVal>
          <c:yVal>
            <c:numRef>
              <c:f>'Brændstof Græsslæt'!$BS$35:$BX$35</c:f>
              <c:numCache>
                <c:formatCode>#,##0.0</c:formatCode>
                <c:ptCount val="6"/>
                <c:pt idx="0">
                  <c:v>67.544937104351362</c:v>
                </c:pt>
                <c:pt idx="1">
                  <c:v>46.776642174364547</c:v>
                </c:pt>
                <c:pt idx="2">
                  <c:v>36.509214341175834</c:v>
                </c:pt>
                <c:pt idx="3">
                  <c:v>33.730132635301501</c:v>
                </c:pt>
                <c:pt idx="4">
                  <c:v>33.390865300866913</c:v>
                </c:pt>
                <c:pt idx="5">
                  <c:v>31.922936765977383</c:v>
                </c:pt>
              </c:numCache>
            </c:numRef>
          </c:yVal>
          <c:smooth val="0"/>
          <c:extLst>
            <c:ext xmlns:c16="http://schemas.microsoft.com/office/drawing/2014/chart" uri="{C3380CC4-5D6E-409C-BE32-E72D297353CC}">
              <c16:uniqueId val="{00000000-EE47-4343-A2B1-50E3590643EF}"/>
            </c:ext>
          </c:extLst>
        </c:ser>
        <c:dLbls>
          <c:showLegendKey val="0"/>
          <c:showVal val="0"/>
          <c:showCatName val="0"/>
          <c:showSerName val="0"/>
          <c:showPercent val="0"/>
          <c:showBubbleSize val="0"/>
        </c:dLbls>
        <c:axId val="733133664"/>
        <c:axId val="733135304"/>
      </c:scatterChart>
      <c:valAx>
        <c:axId val="733133664"/>
        <c:scaling>
          <c:orientation val="minMax"/>
        </c:scaling>
        <c:delete val="0"/>
        <c:axPos val="b"/>
        <c:title>
          <c:tx>
            <c:rich>
              <a:bodyPr rot="0" vert="horz"/>
              <a:lstStyle/>
              <a:p>
                <a:pPr>
                  <a:defRPr/>
                </a:pPr>
                <a:r>
                  <a:rPr lang="da-DK"/>
                  <a:t>Afstand fra bedrift til mark (km)</a:t>
                </a:r>
              </a:p>
            </c:rich>
          </c:tx>
          <c:overlay val="0"/>
          <c:spPr>
            <a:noFill/>
            <a:ln>
              <a:noFill/>
            </a:ln>
            <a:effectLst/>
          </c:spPr>
        </c:title>
        <c:numFmt formatCode="0" sourceLinked="0"/>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da-DK"/>
          </a:p>
        </c:txPr>
        <c:crossAx val="733135304"/>
        <c:crosses val="autoZero"/>
        <c:crossBetween val="midCat"/>
      </c:valAx>
      <c:valAx>
        <c:axId val="733135304"/>
        <c:scaling>
          <c:orientation val="minMax"/>
        </c:scaling>
        <c:delete val="0"/>
        <c:axPos val="l"/>
        <c:majorGridlines>
          <c:spPr>
            <a:ln>
              <a:solidFill>
                <a:schemeClr val="bg1">
                  <a:lumMod val="85000"/>
                </a:schemeClr>
              </a:solidFill>
            </a:ln>
          </c:spPr>
        </c:majorGridlines>
        <c:title>
          <c:tx>
            <c:rich>
              <a:bodyPr rot="-5400000" vert="horz"/>
              <a:lstStyle/>
              <a:p>
                <a:pPr>
                  <a:defRPr/>
                </a:pPr>
                <a:r>
                  <a:rPr lang="en-US"/>
                  <a:t>Andel brændstof, der bruges på vejtransport (%) </a:t>
                </a:r>
              </a:p>
            </c:rich>
          </c:tx>
          <c:overlay val="0"/>
          <c:spPr>
            <a:noFill/>
            <a:ln>
              <a:noFill/>
            </a:ln>
            <a:effectLst/>
          </c:spPr>
        </c:title>
        <c:numFmt formatCode="#,##0" sourceLinked="0"/>
        <c:majorTickMark val="out"/>
        <c:minorTickMark val="none"/>
        <c:tickLblPos val="nextTo"/>
        <c:spPr>
          <a:noFill/>
          <a:ln>
            <a:solidFill>
              <a:schemeClr val="tx1">
                <a:lumMod val="50000"/>
                <a:lumOff val="50000"/>
              </a:schemeClr>
            </a:solidFill>
          </a:ln>
          <a:effectLst/>
        </c:spPr>
        <c:txPr>
          <a:bodyPr rot="-60000000" vert="horz"/>
          <a:lstStyle/>
          <a:p>
            <a:pPr>
              <a:defRPr/>
            </a:pPr>
            <a:endParaRPr lang="da-DK"/>
          </a:p>
        </c:txPr>
        <c:crossAx val="733133664"/>
        <c:crosses val="autoZero"/>
        <c:crossBetween val="midCat"/>
      </c:valAx>
    </c:plotArea>
    <c:plotVisOnly val="1"/>
    <c:dispBlanksAs val="gap"/>
    <c:showDLblsOverMax val="0"/>
    <c:extLst/>
  </c:chart>
  <c:txPr>
    <a:bodyPr/>
    <a:lstStyle/>
    <a:p>
      <a:pPr>
        <a:defRPr sz="1200">
          <a:solidFill>
            <a:schemeClr val="tx1"/>
          </a:solidFill>
        </a:defRPr>
      </a:pPr>
      <a:endParaRPr lang="da-DK"/>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a-DK"/>
              <a:t>Klimaeffekt fra brændstofforbrug</a:t>
            </a:r>
          </a:p>
        </c:rich>
      </c:tx>
      <c:overlay val="0"/>
    </c:title>
    <c:autoTitleDeleted val="0"/>
    <c:plotArea>
      <c:layout>
        <c:manualLayout>
          <c:layoutTarget val="inner"/>
          <c:xMode val="edge"/>
          <c:yMode val="edge"/>
          <c:x val="0.16336582939993741"/>
          <c:y val="0.18338555878782972"/>
          <c:w val="0.79595213903857942"/>
          <c:h val="0.64297691837311732"/>
        </c:manualLayout>
      </c:layout>
      <c:scatterChart>
        <c:scatterStyle val="lineMarker"/>
        <c:varyColors val="0"/>
        <c:ser>
          <c:idx val="0"/>
          <c:order val="0"/>
          <c:spPr>
            <a:ln w="25400" cap="rnd">
              <a:noFill/>
              <a:round/>
            </a:ln>
            <a:effectLst/>
          </c:spPr>
          <c:marker>
            <c:symbol val="square"/>
            <c:size val="9"/>
            <c:spPr>
              <a:solidFill>
                <a:schemeClr val="accent5">
                  <a:lumMod val="20000"/>
                  <a:lumOff val="80000"/>
                </a:schemeClr>
              </a:solidFill>
              <a:ln w="12700">
                <a:solidFill>
                  <a:schemeClr val="accent5">
                    <a:lumMod val="50000"/>
                  </a:schemeClr>
                </a:solidFill>
              </a:ln>
              <a:effectLst/>
            </c:spPr>
          </c:marker>
          <c:xVal>
            <c:numRef>
              <c:f>'Brændstof Græsslæt'!$C$37:$H$37</c:f>
              <c:numCache>
                <c:formatCode>0</c:formatCode>
                <c:ptCount val="6"/>
                <c:pt idx="0">
                  <c:v>5</c:v>
                </c:pt>
                <c:pt idx="1">
                  <c:v>5</c:v>
                </c:pt>
                <c:pt idx="2">
                  <c:v>5</c:v>
                </c:pt>
                <c:pt idx="3">
                  <c:v>5</c:v>
                </c:pt>
                <c:pt idx="4">
                  <c:v>5</c:v>
                </c:pt>
                <c:pt idx="5">
                  <c:v>5</c:v>
                </c:pt>
              </c:numCache>
            </c:numRef>
          </c:xVal>
          <c:yVal>
            <c:numRef>
              <c:f>'Brændstof Græsslæt'!$C$41:$H$41</c:f>
              <c:numCache>
                <c:formatCode>#,##0</c:formatCode>
                <c:ptCount val="6"/>
                <c:pt idx="0">
                  <c:v>908.95833709677413</c:v>
                </c:pt>
                <c:pt idx="1">
                  <c:v>554.27355967741926</c:v>
                </c:pt>
                <c:pt idx="2">
                  <c:v>464.63907626728115</c:v>
                </c:pt>
                <c:pt idx="3">
                  <c:v>445.15405225806455</c:v>
                </c:pt>
                <c:pt idx="4">
                  <c:v>442.88670215053759</c:v>
                </c:pt>
                <c:pt idx="5">
                  <c:v>433.33684795698929</c:v>
                </c:pt>
              </c:numCache>
            </c:numRef>
          </c:yVal>
          <c:smooth val="0"/>
          <c:extLst>
            <c:ext xmlns:c16="http://schemas.microsoft.com/office/drawing/2014/chart" uri="{C3380CC4-5D6E-409C-BE32-E72D297353CC}">
              <c16:uniqueId val="{00000000-5FA5-4F63-B55A-D6ABE16D3842}"/>
            </c:ext>
          </c:extLst>
        </c:ser>
        <c:dLbls>
          <c:showLegendKey val="0"/>
          <c:showVal val="0"/>
          <c:showCatName val="0"/>
          <c:showSerName val="0"/>
          <c:showPercent val="0"/>
          <c:showBubbleSize val="0"/>
        </c:dLbls>
        <c:axId val="733133664"/>
        <c:axId val="733135304"/>
      </c:scatterChart>
      <c:valAx>
        <c:axId val="733133664"/>
        <c:scaling>
          <c:orientation val="minMax"/>
        </c:scaling>
        <c:delete val="0"/>
        <c:axPos val="b"/>
        <c:title>
          <c:tx>
            <c:rich>
              <a:bodyPr rot="0" vert="horz"/>
              <a:lstStyle/>
              <a:p>
                <a:pPr>
                  <a:defRPr/>
                </a:pPr>
                <a:r>
                  <a:rPr lang="da-DK"/>
                  <a:t>Afstand fra bedrift til mark (km)</a:t>
                </a:r>
              </a:p>
            </c:rich>
          </c:tx>
          <c:overlay val="0"/>
          <c:spPr>
            <a:noFill/>
            <a:ln>
              <a:noFill/>
            </a:ln>
            <a:effectLst/>
          </c:spPr>
        </c:title>
        <c:numFmt formatCode="0" sourceLinked="0"/>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da-DK"/>
          </a:p>
        </c:txPr>
        <c:crossAx val="733135304"/>
        <c:crosses val="autoZero"/>
        <c:crossBetween val="midCat"/>
      </c:valAx>
      <c:valAx>
        <c:axId val="733135304"/>
        <c:scaling>
          <c:orientation val="minMax"/>
        </c:scaling>
        <c:delete val="0"/>
        <c:axPos val="l"/>
        <c:majorGridlines>
          <c:spPr>
            <a:ln>
              <a:solidFill>
                <a:schemeClr val="bg1">
                  <a:lumMod val="85000"/>
                </a:schemeClr>
              </a:solidFill>
            </a:ln>
          </c:spPr>
        </c:majorGridlines>
        <c:title>
          <c:tx>
            <c:rich>
              <a:bodyPr rot="-5400000" vert="horz"/>
              <a:lstStyle/>
              <a:p>
                <a:pPr>
                  <a:defRPr/>
                </a:pPr>
                <a:r>
                  <a:rPr lang="en-US"/>
                  <a:t>Klimaeffekt (kg CO</a:t>
                </a:r>
                <a:r>
                  <a:rPr lang="en-US" baseline="-25000"/>
                  <a:t>2</a:t>
                </a:r>
                <a:r>
                  <a:rPr lang="en-US"/>
                  <a:t>-ækv</a:t>
                </a:r>
                <a:r>
                  <a:rPr lang="en-US" baseline="0"/>
                  <a:t> pr. </a:t>
                </a:r>
                <a:r>
                  <a:rPr lang="en-US"/>
                  <a:t>ha pr. år) </a:t>
                </a:r>
              </a:p>
            </c:rich>
          </c:tx>
          <c:overlay val="0"/>
          <c:spPr>
            <a:noFill/>
            <a:ln>
              <a:noFill/>
            </a:ln>
            <a:effectLst/>
          </c:spPr>
        </c:title>
        <c:numFmt formatCode="#,##0" sourceLinked="0"/>
        <c:majorTickMark val="out"/>
        <c:minorTickMark val="none"/>
        <c:tickLblPos val="nextTo"/>
        <c:spPr>
          <a:noFill/>
          <a:ln>
            <a:solidFill>
              <a:schemeClr val="tx1">
                <a:lumMod val="50000"/>
                <a:lumOff val="50000"/>
              </a:schemeClr>
            </a:solidFill>
          </a:ln>
          <a:effectLst/>
        </c:spPr>
        <c:txPr>
          <a:bodyPr rot="-60000000" vert="horz"/>
          <a:lstStyle/>
          <a:p>
            <a:pPr>
              <a:defRPr/>
            </a:pPr>
            <a:endParaRPr lang="da-DK"/>
          </a:p>
        </c:txPr>
        <c:crossAx val="733133664"/>
        <c:crosses val="autoZero"/>
        <c:crossBetween val="midCat"/>
      </c:valAx>
    </c:plotArea>
    <c:plotVisOnly val="1"/>
    <c:dispBlanksAs val="gap"/>
    <c:showDLblsOverMax val="0"/>
    <c:extLst/>
  </c:chart>
  <c:txPr>
    <a:bodyPr/>
    <a:lstStyle/>
    <a:p>
      <a:pPr>
        <a:defRPr sz="1200">
          <a:solidFill>
            <a:schemeClr val="tx1"/>
          </a:solidFill>
        </a:defRPr>
      </a:pPr>
      <a:endParaRPr lang="da-DK"/>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da-DK" sz="1200" b="1"/>
              <a:t>Total brændstofforbrug på vejen og i marken</a:t>
            </a:r>
          </a:p>
        </c:rich>
      </c:tx>
      <c:layout>
        <c:manualLayout>
          <c:xMode val="edge"/>
          <c:yMode val="edge"/>
          <c:x val="0.16736191909937898"/>
          <c:y val="2.7777722067682416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da-DK"/>
        </a:p>
      </c:txPr>
    </c:title>
    <c:autoTitleDeleted val="0"/>
    <c:plotArea>
      <c:layout>
        <c:manualLayout>
          <c:layoutTarget val="inner"/>
          <c:xMode val="edge"/>
          <c:yMode val="edge"/>
          <c:x val="0.12553296912585529"/>
          <c:y val="0.18009295713035869"/>
          <c:w val="0.50719342680505375"/>
          <c:h val="0.58364063867016625"/>
        </c:manualLayout>
      </c:layout>
      <c:barChart>
        <c:barDir val="col"/>
        <c:grouping val="clustered"/>
        <c:varyColors val="0"/>
        <c:ser>
          <c:idx val="3"/>
          <c:order val="0"/>
          <c:tx>
            <c:strRef>
              <c:f>'Brændstof Græsslæt'!$BJ$5</c:f>
              <c:strCache>
                <c:ptCount val="1"/>
                <c:pt idx="0">
                  <c:v>Brændstofforbrug i marken</c:v>
                </c:pt>
              </c:strCache>
            </c:strRef>
          </c:tx>
          <c:spPr>
            <a:solidFill>
              <a:schemeClr val="accent4"/>
            </a:solidFill>
            <a:ln>
              <a:noFill/>
            </a:ln>
            <a:effectLst/>
          </c:spPr>
          <c:invertIfNegative val="0"/>
          <c:cat>
            <c:multiLvlStrRef>
              <c:f>'Brændstof Græsslæt'!$M$7:$R$8</c:f>
              <c:multiLvlStrCache>
                <c:ptCount val="6"/>
                <c:lvl>
                  <c:pt idx="0">
                    <c:v>1</c:v>
                  </c:pt>
                  <c:pt idx="1">
                    <c:v>3</c:v>
                  </c:pt>
                  <c:pt idx="2">
                    <c:v>7</c:v>
                  </c:pt>
                  <c:pt idx="3">
                    <c:v>10</c:v>
                  </c:pt>
                  <c:pt idx="4">
                    <c:v>12</c:v>
                  </c:pt>
                  <c:pt idx="5">
                    <c:v>15</c:v>
                  </c:pt>
                </c:lvl>
                <c:lvl>
                  <c:pt idx="0">
                    <c:v>5</c:v>
                  </c:pt>
                  <c:pt idx="1">
                    <c:v>5</c:v>
                  </c:pt>
                  <c:pt idx="2">
                    <c:v>5</c:v>
                  </c:pt>
                  <c:pt idx="3">
                    <c:v>5</c:v>
                  </c:pt>
                  <c:pt idx="4">
                    <c:v>5</c:v>
                  </c:pt>
                  <c:pt idx="5">
                    <c:v>5</c:v>
                  </c:pt>
                </c:lvl>
              </c:multiLvlStrCache>
            </c:multiLvlStrRef>
          </c:cat>
          <c:val>
            <c:numRef>
              <c:f>'Brændstof Græsslæt'!$BL$35:$BQ$35</c:f>
              <c:numCache>
                <c:formatCode>#,##0</c:formatCode>
                <c:ptCount val="6"/>
                <c:pt idx="0">
                  <c:v>93.95</c:v>
                </c:pt>
                <c:pt idx="1">
                  <c:v>281.84999999999997</c:v>
                </c:pt>
                <c:pt idx="2">
                  <c:v>657.65</c:v>
                </c:pt>
                <c:pt idx="3">
                  <c:v>939.5</c:v>
                </c:pt>
                <c:pt idx="4">
                  <c:v>1127.3999999999999</c:v>
                </c:pt>
                <c:pt idx="5">
                  <c:v>1409.25</c:v>
                </c:pt>
              </c:numCache>
            </c:numRef>
          </c:val>
          <c:extLst>
            <c:ext xmlns:c16="http://schemas.microsoft.com/office/drawing/2014/chart" uri="{C3380CC4-5D6E-409C-BE32-E72D297353CC}">
              <c16:uniqueId val="{00000000-3B36-4425-A768-416C129D9AA5}"/>
            </c:ext>
          </c:extLst>
        </c:ser>
        <c:ser>
          <c:idx val="0"/>
          <c:order val="1"/>
          <c:tx>
            <c:strRef>
              <c:f>'Brændstof Græsslæt'!$BC$5</c:f>
              <c:strCache>
                <c:ptCount val="1"/>
                <c:pt idx="0">
                  <c:v>Brændstofforbrug på vejen, i alt</c:v>
                </c:pt>
              </c:strCache>
            </c:strRef>
          </c:tx>
          <c:spPr>
            <a:solidFill>
              <a:schemeClr val="accent1"/>
            </a:solidFill>
            <a:ln>
              <a:noFill/>
            </a:ln>
            <a:effectLst/>
          </c:spPr>
          <c:invertIfNegative val="0"/>
          <c:cat>
            <c:multiLvlStrRef>
              <c:f>'Brændstof Græsslæt'!$M$7:$R$8</c:f>
              <c:multiLvlStrCache>
                <c:ptCount val="6"/>
                <c:lvl>
                  <c:pt idx="0">
                    <c:v>1</c:v>
                  </c:pt>
                  <c:pt idx="1">
                    <c:v>3</c:v>
                  </c:pt>
                  <c:pt idx="2">
                    <c:v>7</c:v>
                  </c:pt>
                  <c:pt idx="3">
                    <c:v>10</c:v>
                  </c:pt>
                  <c:pt idx="4">
                    <c:v>12</c:v>
                  </c:pt>
                  <c:pt idx="5">
                    <c:v>15</c:v>
                  </c:pt>
                </c:lvl>
                <c:lvl>
                  <c:pt idx="0">
                    <c:v>5</c:v>
                  </c:pt>
                  <c:pt idx="1">
                    <c:v>5</c:v>
                  </c:pt>
                  <c:pt idx="2">
                    <c:v>5</c:v>
                  </c:pt>
                  <c:pt idx="3">
                    <c:v>5</c:v>
                  </c:pt>
                  <c:pt idx="4">
                    <c:v>5</c:v>
                  </c:pt>
                  <c:pt idx="5">
                    <c:v>5</c:v>
                  </c:pt>
                </c:lvl>
              </c:multiLvlStrCache>
            </c:multiLvlStrRef>
          </c:cat>
          <c:val>
            <c:numRef>
              <c:f>'Brændstof Græsslæt'!$BC$35:$BH$35</c:f>
              <c:numCache>
                <c:formatCode>#,##0</c:formatCode>
                <c:ptCount val="6"/>
                <c:pt idx="0">
                  <c:v>195.52717741935487</c:v>
                </c:pt>
                <c:pt idx="1">
                  <c:v>247.71072580645159</c:v>
                </c:pt>
                <c:pt idx="2">
                  <c:v>378.16959677419356</c:v>
                </c:pt>
                <c:pt idx="3">
                  <c:v>478.18806451612909</c:v>
                </c:pt>
                <c:pt idx="4">
                  <c:v>565.1606451612904</c:v>
                </c:pt>
                <c:pt idx="5">
                  <c:v>660.83048387096767</c:v>
                </c:pt>
              </c:numCache>
            </c:numRef>
          </c:val>
          <c:extLst>
            <c:ext xmlns:c16="http://schemas.microsoft.com/office/drawing/2014/chart" uri="{C3380CC4-5D6E-409C-BE32-E72D297353CC}">
              <c16:uniqueId val="{00000001-3B36-4425-A768-416C129D9AA5}"/>
            </c:ext>
          </c:extLst>
        </c:ser>
        <c:dLbls>
          <c:showLegendKey val="0"/>
          <c:showVal val="0"/>
          <c:showCatName val="0"/>
          <c:showSerName val="0"/>
          <c:showPercent val="0"/>
          <c:showBubbleSize val="0"/>
        </c:dLbls>
        <c:gapWidth val="219"/>
        <c:overlap val="-27"/>
        <c:axId val="673770064"/>
        <c:axId val="673763832"/>
      </c:barChart>
      <c:catAx>
        <c:axId val="673770064"/>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a-DK"/>
          </a:p>
        </c:txPr>
        <c:crossAx val="673763832"/>
        <c:crosses val="autoZero"/>
        <c:auto val="1"/>
        <c:lblAlgn val="ctr"/>
        <c:lblOffset val="100"/>
        <c:noMultiLvlLbl val="0"/>
      </c:catAx>
      <c:valAx>
        <c:axId val="673763832"/>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da-DK" sz="1200" b="1"/>
                  <a:t>Brændstofforbrug</a:t>
                </a:r>
                <a:r>
                  <a:rPr lang="da-DK" sz="1200" b="1" baseline="0"/>
                  <a:t> (l pr. år)</a:t>
                </a:r>
                <a:endParaRPr lang="da-DK" sz="1200" b="1"/>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da-DK"/>
            </a:p>
          </c:txPr>
        </c:title>
        <c:numFmt formatCode="#,##0"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a-DK"/>
          </a:p>
        </c:txPr>
        <c:crossAx val="673770064"/>
        <c:crosses val="autoZero"/>
        <c:crossBetween val="between"/>
      </c:valAx>
      <c:spPr>
        <a:noFill/>
        <a:ln>
          <a:noFill/>
        </a:ln>
        <a:effectLst/>
      </c:spPr>
    </c:plotArea>
    <c:legend>
      <c:legendPos val="r"/>
      <c:layout>
        <c:manualLayout>
          <c:xMode val="edge"/>
          <c:yMode val="edge"/>
          <c:x val="0.62982739965295642"/>
          <c:y val="0.40955109473679979"/>
          <c:w val="0.35833333333333334"/>
          <c:h val="0.1863592940149307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da-DK"/>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Transportomkostninger</a:t>
            </a:r>
          </a:p>
        </c:rich>
      </c:tx>
      <c:overlay val="0"/>
    </c:title>
    <c:autoTitleDeleted val="0"/>
    <c:plotArea>
      <c:layout>
        <c:manualLayout>
          <c:layoutTarget val="inner"/>
          <c:xMode val="edge"/>
          <c:yMode val="edge"/>
          <c:x val="0.13537758299078426"/>
          <c:y val="0.12972436602566445"/>
          <c:w val="0.65904695056621976"/>
          <c:h val="0.69842583095309052"/>
        </c:manualLayout>
      </c:layout>
      <c:barChart>
        <c:barDir val="col"/>
        <c:grouping val="clustered"/>
        <c:varyColors val="0"/>
        <c:ser>
          <c:idx val="0"/>
          <c:order val="0"/>
          <c:tx>
            <c:strRef>
              <c:f>'Transp omk Græsslæt'!$B$79</c:f>
              <c:strCache>
                <c:ptCount val="1"/>
              </c:strCache>
            </c:strRef>
          </c:tx>
          <c:invertIfNegative val="0"/>
          <c:cat>
            <c:multiLvlStrRef>
              <c:f>'Brændstof Græsslæt'!$M$7:$R$8</c:f>
              <c:multiLvlStrCache>
                <c:ptCount val="6"/>
                <c:lvl>
                  <c:pt idx="0">
                    <c:v>1</c:v>
                  </c:pt>
                  <c:pt idx="1">
                    <c:v>3</c:v>
                  </c:pt>
                  <c:pt idx="2">
                    <c:v>7</c:v>
                  </c:pt>
                  <c:pt idx="3">
                    <c:v>10</c:v>
                  </c:pt>
                  <c:pt idx="4">
                    <c:v>12</c:v>
                  </c:pt>
                  <c:pt idx="5">
                    <c:v>15</c:v>
                  </c:pt>
                </c:lvl>
                <c:lvl>
                  <c:pt idx="0">
                    <c:v>5</c:v>
                  </c:pt>
                  <c:pt idx="1">
                    <c:v>5</c:v>
                  </c:pt>
                  <c:pt idx="2">
                    <c:v>5</c:v>
                  </c:pt>
                  <c:pt idx="3">
                    <c:v>5</c:v>
                  </c:pt>
                  <c:pt idx="4">
                    <c:v>5</c:v>
                  </c:pt>
                  <c:pt idx="5">
                    <c:v>5</c:v>
                  </c:pt>
                </c:lvl>
              </c:multiLvlStrCache>
            </c:multiLvlStrRef>
          </c:cat>
          <c:val>
            <c:numRef>
              <c:f>'Transp omk Græsslæt'!$P$39:$U$39</c:f>
              <c:numCache>
                <c:formatCode>#,##0</c:formatCode>
                <c:ptCount val="6"/>
                <c:pt idx="0">
                  <c:v>8250</c:v>
                </c:pt>
                <c:pt idx="1">
                  <c:v>3550</c:v>
                </c:pt>
                <c:pt idx="2">
                  <c:v>2379</c:v>
                </c:pt>
                <c:pt idx="3">
                  <c:v>2100</c:v>
                </c:pt>
                <c:pt idx="4">
                  <c:v>2075</c:v>
                </c:pt>
                <c:pt idx="5">
                  <c:v>1940</c:v>
                </c:pt>
              </c:numCache>
            </c:numRef>
          </c:val>
          <c:extLst>
            <c:ext xmlns:c16="http://schemas.microsoft.com/office/drawing/2014/chart" uri="{C3380CC4-5D6E-409C-BE32-E72D297353CC}">
              <c16:uniqueId val="{00000000-269A-4746-B3FA-884F2D463A1F}"/>
            </c:ext>
          </c:extLst>
        </c:ser>
        <c:dLbls>
          <c:showLegendKey val="0"/>
          <c:showVal val="0"/>
          <c:showCatName val="0"/>
          <c:showSerName val="0"/>
          <c:showPercent val="0"/>
          <c:showBubbleSize val="0"/>
        </c:dLbls>
        <c:gapWidth val="150"/>
        <c:axId val="105741312"/>
        <c:axId val="105755392"/>
      </c:barChart>
      <c:catAx>
        <c:axId val="105741312"/>
        <c:scaling>
          <c:orientation val="minMax"/>
        </c:scaling>
        <c:delete val="0"/>
        <c:axPos val="b"/>
        <c:title>
          <c:tx>
            <c:rich>
              <a:bodyPr/>
              <a:lstStyle/>
              <a:p>
                <a:pPr>
                  <a:defRPr sz="1400"/>
                </a:pPr>
                <a:r>
                  <a:rPr lang="en-US" sz="1400"/>
                  <a:t>Markstørrelse (ha)</a:t>
                </a:r>
              </a:p>
            </c:rich>
          </c:tx>
          <c:layout>
            <c:manualLayout>
              <c:xMode val="edge"/>
              <c:yMode val="edge"/>
              <c:x val="0.80396215099477963"/>
              <c:y val="0.84882484530671687"/>
            </c:manualLayout>
          </c:layout>
          <c:overlay val="0"/>
        </c:title>
        <c:numFmt formatCode="General" sourceLinked="1"/>
        <c:majorTickMark val="out"/>
        <c:minorTickMark val="none"/>
        <c:tickLblPos val="nextTo"/>
        <c:spPr>
          <a:ln/>
        </c:spPr>
        <c:txPr>
          <a:bodyPr/>
          <a:lstStyle/>
          <a:p>
            <a:pPr>
              <a:defRPr sz="1400" b="0"/>
            </a:pPr>
            <a:endParaRPr lang="da-DK"/>
          </a:p>
        </c:txPr>
        <c:crossAx val="105755392"/>
        <c:crosses val="autoZero"/>
        <c:auto val="1"/>
        <c:lblAlgn val="ctr"/>
        <c:lblOffset val="100"/>
        <c:noMultiLvlLbl val="0"/>
      </c:catAx>
      <c:valAx>
        <c:axId val="105755392"/>
        <c:scaling>
          <c:orientation val="minMax"/>
        </c:scaling>
        <c:delete val="0"/>
        <c:axPos val="l"/>
        <c:majorGridlines/>
        <c:title>
          <c:tx>
            <c:rich>
              <a:bodyPr/>
              <a:lstStyle/>
              <a:p>
                <a:pPr>
                  <a:defRPr sz="1600"/>
                </a:pPr>
                <a:r>
                  <a:rPr lang="en-US" sz="1600"/>
                  <a:t>Omkostning (kr pr. ha pr. år)</a:t>
                </a:r>
              </a:p>
            </c:rich>
          </c:tx>
          <c:overlay val="0"/>
        </c:title>
        <c:numFmt formatCode="#,##0" sourceLinked="1"/>
        <c:majorTickMark val="out"/>
        <c:minorTickMark val="none"/>
        <c:tickLblPos val="nextTo"/>
        <c:spPr>
          <a:ln/>
        </c:spPr>
        <c:txPr>
          <a:bodyPr/>
          <a:lstStyle/>
          <a:p>
            <a:pPr>
              <a:defRPr sz="1400"/>
            </a:pPr>
            <a:endParaRPr lang="da-DK"/>
          </a:p>
        </c:txPr>
        <c:crossAx val="1057413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Transporttid</a:t>
            </a:r>
          </a:p>
        </c:rich>
      </c:tx>
      <c:overlay val="0"/>
    </c:title>
    <c:autoTitleDeleted val="0"/>
    <c:plotArea>
      <c:layout>
        <c:manualLayout>
          <c:layoutTarget val="inner"/>
          <c:xMode val="edge"/>
          <c:yMode val="edge"/>
          <c:x val="0.13505018553756989"/>
          <c:y val="0.12974888360722464"/>
          <c:w val="0.65639318598559659"/>
          <c:h val="0.70433339549405438"/>
        </c:manualLayout>
      </c:layout>
      <c:barChart>
        <c:barDir val="col"/>
        <c:grouping val="clustered"/>
        <c:varyColors val="0"/>
        <c:ser>
          <c:idx val="0"/>
          <c:order val="0"/>
          <c:tx>
            <c:strRef>
              <c:f>'Transp omk Græsslæt'!$B$75</c:f>
              <c:strCache>
                <c:ptCount val="1"/>
              </c:strCache>
            </c:strRef>
          </c:tx>
          <c:invertIfNegative val="0"/>
          <c:cat>
            <c:multiLvlStrRef>
              <c:f>'Brændstof Græsslæt'!$M$7:$R$8</c:f>
              <c:multiLvlStrCache>
                <c:ptCount val="6"/>
                <c:lvl>
                  <c:pt idx="0">
                    <c:v>1</c:v>
                  </c:pt>
                  <c:pt idx="1">
                    <c:v>3</c:v>
                  </c:pt>
                  <c:pt idx="2">
                    <c:v>7</c:v>
                  </c:pt>
                  <c:pt idx="3">
                    <c:v>10</c:v>
                  </c:pt>
                  <c:pt idx="4">
                    <c:v>12</c:v>
                  </c:pt>
                  <c:pt idx="5">
                    <c:v>15</c:v>
                  </c:pt>
                </c:lvl>
                <c:lvl>
                  <c:pt idx="0">
                    <c:v>5</c:v>
                  </c:pt>
                  <c:pt idx="1">
                    <c:v>5</c:v>
                  </c:pt>
                  <c:pt idx="2">
                    <c:v>5</c:v>
                  </c:pt>
                  <c:pt idx="3">
                    <c:v>5</c:v>
                  </c:pt>
                  <c:pt idx="4">
                    <c:v>5</c:v>
                  </c:pt>
                  <c:pt idx="5">
                    <c:v>5</c:v>
                  </c:pt>
                </c:lvl>
              </c:multiLvlStrCache>
            </c:multiLvlStrRef>
          </c:cat>
          <c:val>
            <c:numRef>
              <c:f>'Transp omk Græsslæt'!$W$38:$AB$38</c:f>
              <c:numCache>
                <c:formatCode>0.0</c:formatCode>
                <c:ptCount val="6"/>
                <c:pt idx="0">
                  <c:v>11.75</c:v>
                </c:pt>
                <c:pt idx="1">
                  <c:v>4.916666666666667</c:v>
                </c:pt>
                <c:pt idx="2">
                  <c:v>3.1785714285714284</c:v>
                </c:pt>
                <c:pt idx="3">
                  <c:v>2.8</c:v>
                </c:pt>
                <c:pt idx="4">
                  <c:v>2.75</c:v>
                </c:pt>
                <c:pt idx="5">
                  <c:v>2.5666666666666669</c:v>
                </c:pt>
              </c:numCache>
            </c:numRef>
          </c:val>
          <c:extLst>
            <c:ext xmlns:c16="http://schemas.microsoft.com/office/drawing/2014/chart" uri="{C3380CC4-5D6E-409C-BE32-E72D297353CC}">
              <c16:uniqueId val="{00000000-9751-4C4E-9261-92A41AF4B746}"/>
            </c:ext>
          </c:extLst>
        </c:ser>
        <c:dLbls>
          <c:showLegendKey val="0"/>
          <c:showVal val="0"/>
          <c:showCatName val="0"/>
          <c:showSerName val="0"/>
          <c:showPercent val="0"/>
          <c:showBubbleSize val="0"/>
        </c:dLbls>
        <c:gapWidth val="150"/>
        <c:axId val="132444544"/>
        <c:axId val="132446080"/>
      </c:barChart>
      <c:catAx>
        <c:axId val="132444544"/>
        <c:scaling>
          <c:orientation val="minMax"/>
        </c:scaling>
        <c:delete val="0"/>
        <c:axPos val="b"/>
        <c:title>
          <c:tx>
            <c:rich>
              <a:bodyPr/>
              <a:lstStyle/>
              <a:p>
                <a:pPr>
                  <a:defRPr sz="1400"/>
                </a:pPr>
                <a:r>
                  <a:rPr lang="en-US" sz="1400"/>
                  <a:t>Markstørrelse (ha)</a:t>
                </a:r>
              </a:p>
            </c:rich>
          </c:tx>
          <c:layout>
            <c:manualLayout>
              <c:xMode val="edge"/>
              <c:yMode val="edge"/>
              <c:x val="0.79683879951292969"/>
              <c:y val="0.85157317824017098"/>
            </c:manualLayout>
          </c:layout>
          <c:overlay val="0"/>
        </c:title>
        <c:numFmt formatCode="General" sourceLinked="1"/>
        <c:majorTickMark val="out"/>
        <c:minorTickMark val="none"/>
        <c:tickLblPos val="nextTo"/>
        <c:spPr>
          <a:ln/>
        </c:spPr>
        <c:txPr>
          <a:bodyPr/>
          <a:lstStyle/>
          <a:p>
            <a:pPr>
              <a:defRPr sz="1400"/>
            </a:pPr>
            <a:endParaRPr lang="da-DK"/>
          </a:p>
        </c:txPr>
        <c:crossAx val="132446080"/>
        <c:crosses val="autoZero"/>
        <c:auto val="1"/>
        <c:lblAlgn val="ctr"/>
        <c:lblOffset val="100"/>
        <c:noMultiLvlLbl val="0"/>
      </c:catAx>
      <c:valAx>
        <c:axId val="132446080"/>
        <c:scaling>
          <c:orientation val="minMax"/>
        </c:scaling>
        <c:delete val="0"/>
        <c:axPos val="l"/>
        <c:majorGridlines/>
        <c:title>
          <c:tx>
            <c:rich>
              <a:bodyPr/>
              <a:lstStyle/>
              <a:p>
                <a:pPr>
                  <a:defRPr sz="1600"/>
                </a:pPr>
                <a:r>
                  <a:rPr lang="en-US" sz="1600"/>
                  <a:t>Tidsforbrug (timer pr. ha pr. år)</a:t>
                </a:r>
              </a:p>
            </c:rich>
          </c:tx>
          <c:overlay val="0"/>
        </c:title>
        <c:numFmt formatCode="0.0" sourceLinked="0"/>
        <c:majorTickMark val="out"/>
        <c:minorTickMark val="none"/>
        <c:tickLblPos val="nextTo"/>
        <c:spPr>
          <a:ln/>
        </c:spPr>
        <c:txPr>
          <a:bodyPr/>
          <a:lstStyle/>
          <a:p>
            <a:pPr>
              <a:defRPr sz="1400"/>
            </a:pPr>
            <a:endParaRPr lang="da-DK"/>
          </a:p>
        </c:txPr>
        <c:crossAx val="13244454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a-DK"/>
              <a:t>Klimaeffekt fra brændstofforbrug</a:t>
            </a:r>
          </a:p>
        </c:rich>
      </c:tx>
      <c:overlay val="0"/>
    </c:title>
    <c:autoTitleDeleted val="0"/>
    <c:plotArea>
      <c:layout>
        <c:manualLayout>
          <c:layoutTarget val="inner"/>
          <c:xMode val="edge"/>
          <c:yMode val="edge"/>
          <c:x val="0.16336582939993741"/>
          <c:y val="0.18338555878782972"/>
          <c:w val="0.79595213903857942"/>
          <c:h val="0.64297691837311732"/>
        </c:manualLayout>
      </c:layout>
      <c:scatterChart>
        <c:scatterStyle val="lineMarker"/>
        <c:varyColors val="0"/>
        <c:ser>
          <c:idx val="0"/>
          <c:order val="0"/>
          <c:spPr>
            <a:ln w="25400" cap="rnd">
              <a:noFill/>
              <a:round/>
            </a:ln>
            <a:effectLst/>
          </c:spPr>
          <c:marker>
            <c:symbol val="square"/>
            <c:size val="9"/>
            <c:spPr>
              <a:solidFill>
                <a:schemeClr val="accent5">
                  <a:lumMod val="20000"/>
                  <a:lumOff val="80000"/>
                </a:schemeClr>
              </a:solidFill>
              <a:ln w="12700">
                <a:solidFill>
                  <a:schemeClr val="accent5">
                    <a:lumMod val="50000"/>
                  </a:schemeClr>
                </a:solidFill>
              </a:ln>
              <a:effectLst/>
            </c:spPr>
          </c:marker>
          <c:xVal>
            <c:numRef>
              <c:f>'Brændstof Korn'!$C$34:$H$34</c:f>
              <c:numCache>
                <c:formatCode>0</c:formatCode>
                <c:ptCount val="6"/>
                <c:pt idx="0">
                  <c:v>1</c:v>
                </c:pt>
                <c:pt idx="1">
                  <c:v>3</c:v>
                </c:pt>
                <c:pt idx="2">
                  <c:v>10</c:v>
                </c:pt>
                <c:pt idx="3">
                  <c:v>20</c:v>
                </c:pt>
                <c:pt idx="4">
                  <c:v>30</c:v>
                </c:pt>
                <c:pt idx="5">
                  <c:v>50</c:v>
                </c:pt>
              </c:numCache>
            </c:numRef>
          </c:xVal>
          <c:yVal>
            <c:numRef>
              <c:f>'Brændstof Korn'!$C$38:$H$38</c:f>
              <c:numCache>
                <c:formatCode>#,##0</c:formatCode>
                <c:ptCount val="6"/>
                <c:pt idx="0">
                  <c:v>264.05451174193547</c:v>
                </c:pt>
                <c:pt idx="1">
                  <c:v>282.22753522580643</c:v>
                </c:pt>
                <c:pt idx="2">
                  <c:v>345.83311741935489</c:v>
                </c:pt>
                <c:pt idx="3">
                  <c:v>436.69823483870971</c:v>
                </c:pt>
                <c:pt idx="4">
                  <c:v>456.58601768500949</c:v>
                </c:pt>
                <c:pt idx="5">
                  <c:v>590.99802947501587</c:v>
                </c:pt>
              </c:numCache>
            </c:numRef>
          </c:yVal>
          <c:smooth val="0"/>
          <c:extLst>
            <c:ext xmlns:c16="http://schemas.microsoft.com/office/drawing/2014/chart" uri="{C3380CC4-5D6E-409C-BE32-E72D297353CC}">
              <c16:uniqueId val="{00000000-0A9A-4877-9301-B2CCD8EC1D6F}"/>
            </c:ext>
          </c:extLst>
        </c:ser>
        <c:dLbls>
          <c:showLegendKey val="0"/>
          <c:showVal val="0"/>
          <c:showCatName val="0"/>
          <c:showSerName val="0"/>
          <c:showPercent val="0"/>
          <c:showBubbleSize val="0"/>
        </c:dLbls>
        <c:axId val="733133664"/>
        <c:axId val="733135304"/>
      </c:scatterChart>
      <c:valAx>
        <c:axId val="733133664"/>
        <c:scaling>
          <c:orientation val="minMax"/>
        </c:scaling>
        <c:delete val="0"/>
        <c:axPos val="b"/>
        <c:title>
          <c:tx>
            <c:rich>
              <a:bodyPr rot="0" vert="horz"/>
              <a:lstStyle/>
              <a:p>
                <a:pPr>
                  <a:defRPr/>
                </a:pPr>
                <a:r>
                  <a:rPr lang="da-DK"/>
                  <a:t>Afstand fra bedrift til mark (km)</a:t>
                </a:r>
              </a:p>
            </c:rich>
          </c:tx>
          <c:overlay val="0"/>
          <c:spPr>
            <a:noFill/>
            <a:ln>
              <a:noFill/>
            </a:ln>
            <a:effectLst/>
          </c:spPr>
        </c:title>
        <c:numFmt formatCode="0" sourceLinked="0"/>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da-DK"/>
          </a:p>
        </c:txPr>
        <c:crossAx val="733135304"/>
        <c:crosses val="autoZero"/>
        <c:crossBetween val="midCat"/>
      </c:valAx>
      <c:valAx>
        <c:axId val="733135304"/>
        <c:scaling>
          <c:orientation val="minMax"/>
        </c:scaling>
        <c:delete val="0"/>
        <c:axPos val="l"/>
        <c:majorGridlines>
          <c:spPr>
            <a:ln>
              <a:solidFill>
                <a:schemeClr val="bg1">
                  <a:lumMod val="85000"/>
                </a:schemeClr>
              </a:solidFill>
            </a:ln>
          </c:spPr>
        </c:majorGridlines>
        <c:title>
          <c:tx>
            <c:rich>
              <a:bodyPr rot="-5400000" vert="horz"/>
              <a:lstStyle/>
              <a:p>
                <a:pPr>
                  <a:defRPr/>
                </a:pPr>
                <a:r>
                  <a:rPr lang="en-US"/>
                  <a:t>Klimaeffekt (kg CO</a:t>
                </a:r>
                <a:r>
                  <a:rPr lang="en-US" baseline="-25000"/>
                  <a:t>2</a:t>
                </a:r>
                <a:r>
                  <a:rPr lang="en-US"/>
                  <a:t>-ækv</a:t>
                </a:r>
                <a:r>
                  <a:rPr lang="en-US" baseline="0"/>
                  <a:t> pr. </a:t>
                </a:r>
                <a:r>
                  <a:rPr lang="en-US"/>
                  <a:t>ha</a:t>
                </a:r>
                <a:r>
                  <a:rPr lang="en-US" baseline="0"/>
                  <a:t> pr. </a:t>
                </a:r>
                <a:r>
                  <a:rPr lang="en-US"/>
                  <a:t>år) </a:t>
                </a:r>
              </a:p>
            </c:rich>
          </c:tx>
          <c:overlay val="0"/>
          <c:spPr>
            <a:noFill/>
            <a:ln>
              <a:noFill/>
            </a:ln>
            <a:effectLst/>
          </c:spPr>
        </c:title>
        <c:numFmt formatCode="#,##0" sourceLinked="0"/>
        <c:majorTickMark val="out"/>
        <c:minorTickMark val="none"/>
        <c:tickLblPos val="nextTo"/>
        <c:spPr>
          <a:noFill/>
          <a:ln>
            <a:solidFill>
              <a:schemeClr val="tx1">
                <a:lumMod val="50000"/>
                <a:lumOff val="50000"/>
              </a:schemeClr>
            </a:solidFill>
          </a:ln>
          <a:effectLst/>
        </c:spPr>
        <c:txPr>
          <a:bodyPr rot="-60000000" vert="horz"/>
          <a:lstStyle/>
          <a:p>
            <a:pPr>
              <a:defRPr/>
            </a:pPr>
            <a:endParaRPr lang="da-DK"/>
          </a:p>
        </c:txPr>
        <c:crossAx val="733133664"/>
        <c:crosses val="autoZero"/>
        <c:crossBetween val="midCat"/>
      </c:valAx>
    </c:plotArea>
    <c:plotVisOnly val="1"/>
    <c:dispBlanksAs val="gap"/>
    <c:showDLblsOverMax val="0"/>
    <c:extLst/>
  </c:chart>
  <c:txPr>
    <a:bodyPr/>
    <a:lstStyle/>
    <a:p>
      <a:pPr>
        <a:defRPr sz="1200">
          <a:solidFill>
            <a:schemeClr val="tx1"/>
          </a:solidFill>
        </a:defRPr>
      </a:pPr>
      <a:endParaRPr lang="da-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da-DK" sz="1200" b="1"/>
              <a:t>Total brændstofforbrug på vejen og i marken</a:t>
            </a:r>
          </a:p>
        </c:rich>
      </c:tx>
      <c:layout>
        <c:manualLayout>
          <c:xMode val="edge"/>
          <c:yMode val="edge"/>
          <c:x val="0.16736191909937898"/>
          <c:y val="2.7777722067682416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da-DK"/>
        </a:p>
      </c:txPr>
    </c:title>
    <c:autoTitleDeleted val="0"/>
    <c:plotArea>
      <c:layout>
        <c:manualLayout>
          <c:layoutTarget val="inner"/>
          <c:xMode val="edge"/>
          <c:yMode val="edge"/>
          <c:x val="0.12553296912585529"/>
          <c:y val="0.13316840828857515"/>
          <c:w val="0.50719342680505375"/>
          <c:h val="0.63056521257192366"/>
        </c:manualLayout>
      </c:layout>
      <c:barChart>
        <c:barDir val="col"/>
        <c:grouping val="clustered"/>
        <c:varyColors val="0"/>
        <c:ser>
          <c:idx val="3"/>
          <c:order val="0"/>
          <c:tx>
            <c:strRef>
              <c:f>'Brændstof Korn'!$BJ$5</c:f>
              <c:strCache>
                <c:ptCount val="1"/>
                <c:pt idx="0">
                  <c:v>Brændstofforbrug i marken</c:v>
                </c:pt>
              </c:strCache>
            </c:strRef>
          </c:tx>
          <c:spPr>
            <a:solidFill>
              <a:schemeClr val="accent4"/>
            </a:solidFill>
            <a:ln>
              <a:noFill/>
            </a:ln>
            <a:effectLst/>
          </c:spPr>
          <c:invertIfNegative val="0"/>
          <c:cat>
            <c:multiLvlStrRef>
              <c:f>'Brændstof Korn'!$M$7:$R$8</c:f>
              <c:multiLvlStrCache>
                <c:ptCount val="6"/>
                <c:lvl>
                  <c:pt idx="0">
                    <c:v>10</c:v>
                  </c:pt>
                  <c:pt idx="1">
                    <c:v>10</c:v>
                  </c:pt>
                  <c:pt idx="2">
                    <c:v>10</c:v>
                  </c:pt>
                  <c:pt idx="3">
                    <c:v>10</c:v>
                  </c:pt>
                  <c:pt idx="4">
                    <c:v>10</c:v>
                  </c:pt>
                  <c:pt idx="5">
                    <c:v>10</c:v>
                  </c:pt>
                </c:lvl>
                <c:lvl>
                  <c:pt idx="0">
                    <c:v>1</c:v>
                  </c:pt>
                  <c:pt idx="1">
                    <c:v>3</c:v>
                  </c:pt>
                  <c:pt idx="2">
                    <c:v>10</c:v>
                  </c:pt>
                  <c:pt idx="3">
                    <c:v>20</c:v>
                  </c:pt>
                  <c:pt idx="4">
                    <c:v>30</c:v>
                  </c:pt>
                  <c:pt idx="5">
                    <c:v>50</c:v>
                  </c:pt>
                </c:lvl>
              </c:multiLvlStrCache>
            </c:multiLvlStrRef>
          </c:cat>
          <c:val>
            <c:numRef>
              <c:f>'Brændstof Korn'!$BL$32:$BQ$32</c:f>
              <c:numCache>
                <c:formatCode>#,##0</c:formatCode>
                <c:ptCount val="6"/>
                <c:pt idx="0">
                  <c:v>812</c:v>
                </c:pt>
                <c:pt idx="1">
                  <c:v>812</c:v>
                </c:pt>
                <c:pt idx="2">
                  <c:v>812</c:v>
                </c:pt>
                <c:pt idx="3">
                  <c:v>812</c:v>
                </c:pt>
                <c:pt idx="4">
                  <c:v>812</c:v>
                </c:pt>
                <c:pt idx="5">
                  <c:v>812</c:v>
                </c:pt>
              </c:numCache>
            </c:numRef>
          </c:val>
          <c:extLst>
            <c:ext xmlns:c16="http://schemas.microsoft.com/office/drawing/2014/chart" uri="{C3380CC4-5D6E-409C-BE32-E72D297353CC}">
              <c16:uniqueId val="{00000000-9169-4DFF-9E5A-86D6B13F057E}"/>
            </c:ext>
          </c:extLst>
        </c:ser>
        <c:ser>
          <c:idx val="0"/>
          <c:order val="1"/>
          <c:tx>
            <c:strRef>
              <c:f>'Brændstof Korn'!$BC$5</c:f>
              <c:strCache>
                <c:ptCount val="1"/>
                <c:pt idx="0">
                  <c:v>Brændstofforbrug på vejen, i alt</c:v>
                </c:pt>
              </c:strCache>
            </c:strRef>
          </c:tx>
          <c:spPr>
            <a:solidFill>
              <a:schemeClr val="accent1"/>
            </a:solidFill>
            <a:ln>
              <a:noFill/>
            </a:ln>
            <a:effectLst/>
          </c:spPr>
          <c:invertIfNegative val="0"/>
          <c:cat>
            <c:multiLvlStrRef>
              <c:f>'Brændstof Korn'!$M$7:$R$8</c:f>
              <c:multiLvlStrCache>
                <c:ptCount val="6"/>
                <c:lvl>
                  <c:pt idx="0">
                    <c:v>10</c:v>
                  </c:pt>
                  <c:pt idx="1">
                    <c:v>10</c:v>
                  </c:pt>
                  <c:pt idx="2">
                    <c:v>10</c:v>
                  </c:pt>
                  <c:pt idx="3">
                    <c:v>10</c:v>
                  </c:pt>
                  <c:pt idx="4">
                    <c:v>10</c:v>
                  </c:pt>
                  <c:pt idx="5">
                    <c:v>10</c:v>
                  </c:pt>
                </c:lvl>
                <c:lvl>
                  <c:pt idx="0">
                    <c:v>1</c:v>
                  </c:pt>
                  <c:pt idx="1">
                    <c:v>3</c:v>
                  </c:pt>
                  <c:pt idx="2">
                    <c:v>10</c:v>
                  </c:pt>
                  <c:pt idx="3">
                    <c:v>20</c:v>
                  </c:pt>
                  <c:pt idx="4">
                    <c:v>30</c:v>
                  </c:pt>
                  <c:pt idx="5">
                    <c:v>50</c:v>
                  </c:pt>
                </c:lvl>
              </c:multiLvlStrCache>
            </c:multiLvlStrRef>
          </c:cat>
          <c:val>
            <c:numRef>
              <c:f>'Brændstof Korn'!$BC$32:$BH$32</c:f>
              <c:numCache>
                <c:formatCode>#,##0</c:formatCode>
                <c:ptCount val="6"/>
                <c:pt idx="0">
                  <c:v>28.937935483870969</c:v>
                </c:pt>
                <c:pt idx="1">
                  <c:v>86.813806451612905</c:v>
                </c:pt>
                <c:pt idx="2">
                  <c:v>289.37935483870967</c:v>
                </c:pt>
                <c:pt idx="3">
                  <c:v>578.75870967741935</c:v>
                </c:pt>
                <c:pt idx="4">
                  <c:v>642.09559772296018</c:v>
                </c:pt>
                <c:pt idx="5">
                  <c:v>1070.159329538267</c:v>
                </c:pt>
              </c:numCache>
            </c:numRef>
          </c:val>
          <c:extLst>
            <c:ext xmlns:c16="http://schemas.microsoft.com/office/drawing/2014/chart" uri="{C3380CC4-5D6E-409C-BE32-E72D297353CC}">
              <c16:uniqueId val="{00000001-9169-4DFF-9E5A-86D6B13F057E}"/>
            </c:ext>
          </c:extLst>
        </c:ser>
        <c:dLbls>
          <c:showLegendKey val="0"/>
          <c:showVal val="0"/>
          <c:showCatName val="0"/>
          <c:showSerName val="0"/>
          <c:showPercent val="0"/>
          <c:showBubbleSize val="0"/>
        </c:dLbls>
        <c:gapWidth val="219"/>
        <c:overlap val="-27"/>
        <c:axId val="673770064"/>
        <c:axId val="673763832"/>
      </c:barChart>
      <c:catAx>
        <c:axId val="673770064"/>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a-DK"/>
          </a:p>
        </c:txPr>
        <c:crossAx val="673763832"/>
        <c:crosses val="autoZero"/>
        <c:auto val="1"/>
        <c:lblAlgn val="ctr"/>
        <c:lblOffset val="100"/>
        <c:noMultiLvlLbl val="0"/>
      </c:catAx>
      <c:valAx>
        <c:axId val="673763832"/>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da-DK" sz="1200" b="1"/>
                  <a:t>Brændstofforbrug</a:t>
                </a:r>
                <a:r>
                  <a:rPr lang="da-DK" sz="1200" b="1" baseline="0"/>
                  <a:t> (l pr. år)</a:t>
                </a:r>
                <a:endParaRPr lang="da-DK" sz="1200" b="1"/>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da-DK"/>
            </a:p>
          </c:txPr>
        </c:title>
        <c:numFmt formatCode="#,##0"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a-DK"/>
          </a:p>
        </c:txPr>
        <c:crossAx val="673770064"/>
        <c:crosses val="autoZero"/>
        <c:crossBetween val="between"/>
      </c:valAx>
      <c:spPr>
        <a:noFill/>
        <a:ln>
          <a:noFill/>
        </a:ln>
        <a:effectLst/>
      </c:spPr>
    </c:plotArea>
    <c:legend>
      <c:legendPos val="r"/>
      <c:layout>
        <c:manualLayout>
          <c:xMode val="edge"/>
          <c:yMode val="edge"/>
          <c:x val="0.63131291253602184"/>
          <c:y val="0.40278491557248475"/>
          <c:w val="0.35833333333333334"/>
          <c:h val="0.1863592940149307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da-DK"/>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Transportomkostninger</a:t>
            </a:r>
          </a:p>
        </c:rich>
      </c:tx>
      <c:overlay val="0"/>
    </c:title>
    <c:autoTitleDeleted val="0"/>
    <c:plotArea>
      <c:layout>
        <c:manualLayout>
          <c:layoutTarget val="inner"/>
          <c:xMode val="edge"/>
          <c:yMode val="edge"/>
          <c:x val="0.1354116362910287"/>
          <c:y val="0.12972436602566445"/>
          <c:w val="0.65575869072298654"/>
          <c:h val="0.6984379126019582"/>
        </c:manualLayout>
      </c:layout>
      <c:barChart>
        <c:barDir val="col"/>
        <c:grouping val="clustered"/>
        <c:varyColors val="0"/>
        <c:ser>
          <c:idx val="0"/>
          <c:order val="0"/>
          <c:tx>
            <c:strRef>
              <c:f>'Transp omk Korn'!$B$76</c:f>
              <c:strCache>
                <c:ptCount val="1"/>
              </c:strCache>
            </c:strRef>
          </c:tx>
          <c:invertIfNegative val="0"/>
          <c:cat>
            <c:multiLvlStrRef>
              <c:f>'Brændstof Korn'!$M$7:$R$8</c:f>
              <c:multiLvlStrCache>
                <c:ptCount val="6"/>
                <c:lvl>
                  <c:pt idx="0">
                    <c:v>10</c:v>
                  </c:pt>
                  <c:pt idx="1">
                    <c:v>10</c:v>
                  </c:pt>
                  <c:pt idx="2">
                    <c:v>10</c:v>
                  </c:pt>
                  <c:pt idx="3">
                    <c:v>10</c:v>
                  </c:pt>
                  <c:pt idx="4">
                    <c:v>10</c:v>
                  </c:pt>
                  <c:pt idx="5">
                    <c:v>10</c:v>
                  </c:pt>
                </c:lvl>
                <c:lvl>
                  <c:pt idx="0">
                    <c:v>1</c:v>
                  </c:pt>
                  <c:pt idx="1">
                    <c:v>3</c:v>
                  </c:pt>
                  <c:pt idx="2">
                    <c:v>10</c:v>
                  </c:pt>
                  <c:pt idx="3">
                    <c:v>20</c:v>
                  </c:pt>
                  <c:pt idx="4">
                    <c:v>30</c:v>
                  </c:pt>
                  <c:pt idx="5">
                    <c:v>50</c:v>
                  </c:pt>
                </c:lvl>
              </c:multiLvlStrCache>
            </c:multiLvlStrRef>
          </c:cat>
          <c:val>
            <c:numRef>
              <c:f>'Transp omk Korn'!$P$36:$U$36</c:f>
              <c:numCache>
                <c:formatCode>#,##0</c:formatCode>
                <c:ptCount val="6"/>
                <c:pt idx="0">
                  <c:v>105</c:v>
                </c:pt>
                <c:pt idx="1">
                  <c:v>315</c:v>
                </c:pt>
                <c:pt idx="2">
                  <c:v>1050</c:v>
                </c:pt>
                <c:pt idx="3">
                  <c:v>2100</c:v>
                </c:pt>
                <c:pt idx="4">
                  <c:v>2790</c:v>
                </c:pt>
                <c:pt idx="5">
                  <c:v>4650</c:v>
                </c:pt>
              </c:numCache>
            </c:numRef>
          </c:val>
          <c:extLst>
            <c:ext xmlns:c16="http://schemas.microsoft.com/office/drawing/2014/chart" uri="{C3380CC4-5D6E-409C-BE32-E72D297353CC}">
              <c16:uniqueId val="{00000000-7453-4C31-874D-5505F79CCD07}"/>
            </c:ext>
          </c:extLst>
        </c:ser>
        <c:dLbls>
          <c:showLegendKey val="0"/>
          <c:showVal val="0"/>
          <c:showCatName val="0"/>
          <c:showSerName val="0"/>
          <c:showPercent val="0"/>
          <c:showBubbleSize val="0"/>
        </c:dLbls>
        <c:gapWidth val="150"/>
        <c:axId val="105741312"/>
        <c:axId val="105755392"/>
      </c:barChart>
      <c:catAx>
        <c:axId val="105741312"/>
        <c:scaling>
          <c:orientation val="minMax"/>
        </c:scaling>
        <c:delete val="0"/>
        <c:axPos val="b"/>
        <c:title>
          <c:tx>
            <c:rich>
              <a:bodyPr/>
              <a:lstStyle/>
              <a:p>
                <a:pPr>
                  <a:defRPr sz="1400"/>
                </a:pPr>
                <a:r>
                  <a:rPr lang="en-US" sz="1400"/>
                  <a:t>Markstørrelse (ha)</a:t>
                </a:r>
              </a:p>
            </c:rich>
          </c:tx>
          <c:layout>
            <c:manualLayout>
              <c:xMode val="edge"/>
              <c:yMode val="edge"/>
              <c:x val="0.80072294786999099"/>
              <c:y val="0.84345162434677312"/>
            </c:manualLayout>
          </c:layout>
          <c:overlay val="0"/>
        </c:title>
        <c:numFmt formatCode="General" sourceLinked="1"/>
        <c:majorTickMark val="out"/>
        <c:minorTickMark val="none"/>
        <c:tickLblPos val="nextTo"/>
        <c:spPr>
          <a:ln/>
        </c:spPr>
        <c:txPr>
          <a:bodyPr/>
          <a:lstStyle/>
          <a:p>
            <a:pPr>
              <a:defRPr sz="1400" b="0"/>
            </a:pPr>
            <a:endParaRPr lang="da-DK"/>
          </a:p>
        </c:txPr>
        <c:crossAx val="105755392"/>
        <c:crosses val="autoZero"/>
        <c:auto val="1"/>
        <c:lblAlgn val="ctr"/>
        <c:lblOffset val="100"/>
        <c:noMultiLvlLbl val="0"/>
      </c:catAx>
      <c:valAx>
        <c:axId val="105755392"/>
        <c:scaling>
          <c:orientation val="minMax"/>
        </c:scaling>
        <c:delete val="0"/>
        <c:axPos val="l"/>
        <c:majorGridlines/>
        <c:title>
          <c:tx>
            <c:rich>
              <a:bodyPr/>
              <a:lstStyle/>
              <a:p>
                <a:pPr>
                  <a:defRPr sz="1600"/>
                </a:pPr>
                <a:r>
                  <a:rPr lang="en-US" sz="1600"/>
                  <a:t>Omkostning (kr pr. ha pr. år)</a:t>
                </a:r>
              </a:p>
            </c:rich>
          </c:tx>
          <c:overlay val="0"/>
        </c:title>
        <c:numFmt formatCode="#,##0" sourceLinked="1"/>
        <c:majorTickMark val="out"/>
        <c:minorTickMark val="none"/>
        <c:tickLblPos val="nextTo"/>
        <c:spPr>
          <a:ln/>
        </c:spPr>
        <c:txPr>
          <a:bodyPr/>
          <a:lstStyle/>
          <a:p>
            <a:pPr>
              <a:defRPr sz="1400"/>
            </a:pPr>
            <a:endParaRPr lang="da-DK"/>
          </a:p>
        </c:txPr>
        <c:crossAx val="1057413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Transporttid</a:t>
            </a:r>
          </a:p>
        </c:rich>
      </c:tx>
      <c:overlay val="0"/>
    </c:title>
    <c:autoTitleDeleted val="0"/>
    <c:plotArea>
      <c:layout>
        <c:manualLayout>
          <c:layoutTarget val="inner"/>
          <c:xMode val="edge"/>
          <c:yMode val="edge"/>
          <c:x val="0.13165627844945693"/>
          <c:y val="0.12974888360722464"/>
          <c:w val="0.65786228053744567"/>
          <c:h val="0.69886456927259499"/>
        </c:manualLayout>
      </c:layout>
      <c:barChart>
        <c:barDir val="col"/>
        <c:grouping val="clustered"/>
        <c:varyColors val="0"/>
        <c:ser>
          <c:idx val="0"/>
          <c:order val="0"/>
          <c:tx>
            <c:strRef>
              <c:f>'Transp omk Korn'!$B$72</c:f>
              <c:strCache>
                <c:ptCount val="1"/>
              </c:strCache>
            </c:strRef>
          </c:tx>
          <c:invertIfNegative val="0"/>
          <c:cat>
            <c:multiLvlStrRef>
              <c:f>'Brændstof Korn'!$M$7:$R$8</c:f>
              <c:multiLvlStrCache>
                <c:ptCount val="6"/>
                <c:lvl>
                  <c:pt idx="0">
                    <c:v>10</c:v>
                  </c:pt>
                  <c:pt idx="1">
                    <c:v>10</c:v>
                  </c:pt>
                  <c:pt idx="2">
                    <c:v>10</c:v>
                  </c:pt>
                  <c:pt idx="3">
                    <c:v>10</c:v>
                  </c:pt>
                  <c:pt idx="4">
                    <c:v>10</c:v>
                  </c:pt>
                  <c:pt idx="5">
                    <c:v>10</c:v>
                  </c:pt>
                </c:lvl>
                <c:lvl>
                  <c:pt idx="0">
                    <c:v>1</c:v>
                  </c:pt>
                  <c:pt idx="1">
                    <c:v>3</c:v>
                  </c:pt>
                  <c:pt idx="2">
                    <c:v>10</c:v>
                  </c:pt>
                  <c:pt idx="3">
                    <c:v>20</c:v>
                  </c:pt>
                  <c:pt idx="4">
                    <c:v>30</c:v>
                  </c:pt>
                  <c:pt idx="5">
                    <c:v>50</c:v>
                  </c:pt>
                </c:lvl>
              </c:multiLvlStrCache>
            </c:multiLvlStrRef>
          </c:cat>
          <c:val>
            <c:numRef>
              <c:f>'Transp omk Korn'!$W$35:$AB$35</c:f>
              <c:numCache>
                <c:formatCode>0.0</c:formatCode>
                <c:ptCount val="6"/>
                <c:pt idx="0">
                  <c:v>0.16999999999999998</c:v>
                </c:pt>
                <c:pt idx="1">
                  <c:v>0.5099999999999999</c:v>
                </c:pt>
                <c:pt idx="2">
                  <c:v>1.7</c:v>
                </c:pt>
                <c:pt idx="3">
                  <c:v>3.4</c:v>
                </c:pt>
                <c:pt idx="4">
                  <c:v>4.5</c:v>
                </c:pt>
                <c:pt idx="5">
                  <c:v>7.5</c:v>
                </c:pt>
              </c:numCache>
            </c:numRef>
          </c:val>
          <c:extLst>
            <c:ext xmlns:c16="http://schemas.microsoft.com/office/drawing/2014/chart" uri="{C3380CC4-5D6E-409C-BE32-E72D297353CC}">
              <c16:uniqueId val="{00000000-05C2-4F19-AA4F-76E075E27479}"/>
            </c:ext>
          </c:extLst>
        </c:ser>
        <c:dLbls>
          <c:showLegendKey val="0"/>
          <c:showVal val="0"/>
          <c:showCatName val="0"/>
          <c:showSerName val="0"/>
          <c:showPercent val="0"/>
          <c:showBubbleSize val="0"/>
        </c:dLbls>
        <c:gapWidth val="150"/>
        <c:axId val="132444544"/>
        <c:axId val="132446080"/>
      </c:barChart>
      <c:catAx>
        <c:axId val="132444544"/>
        <c:scaling>
          <c:orientation val="minMax"/>
        </c:scaling>
        <c:delete val="0"/>
        <c:axPos val="b"/>
        <c:title>
          <c:tx>
            <c:rich>
              <a:bodyPr/>
              <a:lstStyle/>
              <a:p>
                <a:pPr>
                  <a:defRPr sz="1400"/>
                </a:pPr>
                <a:r>
                  <a:rPr lang="en-US" sz="1400"/>
                  <a:t>Markstørrelse (ha)</a:t>
                </a:r>
              </a:p>
            </c:rich>
          </c:tx>
          <c:layout>
            <c:manualLayout>
              <c:xMode val="edge"/>
              <c:yMode val="edge"/>
              <c:x val="0.80045531010110615"/>
              <c:y val="0.84061647173910403"/>
            </c:manualLayout>
          </c:layout>
          <c:overlay val="0"/>
        </c:title>
        <c:numFmt formatCode="General" sourceLinked="1"/>
        <c:majorTickMark val="out"/>
        <c:minorTickMark val="none"/>
        <c:tickLblPos val="nextTo"/>
        <c:spPr>
          <a:ln/>
        </c:spPr>
        <c:txPr>
          <a:bodyPr/>
          <a:lstStyle/>
          <a:p>
            <a:pPr>
              <a:defRPr sz="1400"/>
            </a:pPr>
            <a:endParaRPr lang="da-DK"/>
          </a:p>
        </c:txPr>
        <c:crossAx val="132446080"/>
        <c:crosses val="autoZero"/>
        <c:auto val="1"/>
        <c:lblAlgn val="ctr"/>
        <c:lblOffset val="100"/>
        <c:noMultiLvlLbl val="0"/>
      </c:catAx>
      <c:valAx>
        <c:axId val="132446080"/>
        <c:scaling>
          <c:orientation val="minMax"/>
        </c:scaling>
        <c:delete val="0"/>
        <c:axPos val="l"/>
        <c:majorGridlines/>
        <c:title>
          <c:tx>
            <c:rich>
              <a:bodyPr/>
              <a:lstStyle/>
              <a:p>
                <a:pPr>
                  <a:defRPr sz="1600"/>
                </a:pPr>
                <a:r>
                  <a:rPr lang="en-US" sz="1600"/>
                  <a:t>Tidsforbrug (timer pr. ha pr. år)</a:t>
                </a:r>
              </a:p>
            </c:rich>
          </c:tx>
          <c:overlay val="0"/>
        </c:title>
        <c:numFmt formatCode="0.0" sourceLinked="0"/>
        <c:majorTickMark val="out"/>
        <c:minorTickMark val="none"/>
        <c:tickLblPos val="nextTo"/>
        <c:spPr>
          <a:ln/>
        </c:spPr>
        <c:txPr>
          <a:bodyPr/>
          <a:lstStyle/>
          <a:p>
            <a:pPr>
              <a:defRPr sz="1400"/>
            </a:pPr>
            <a:endParaRPr lang="da-DK"/>
          </a:p>
        </c:txPr>
        <c:crossAx val="13244454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da-DK" sz="1200"/>
              <a:t>Andel af det samlede brændstofforbrug, som bruges på vejtransport - i forhold</a:t>
            </a:r>
            <a:r>
              <a:rPr lang="da-DK" sz="1200" baseline="0"/>
              <a:t> til markareal</a:t>
            </a:r>
            <a:endParaRPr lang="da-DK" sz="1200"/>
          </a:p>
        </c:rich>
      </c:tx>
      <c:overlay val="0"/>
    </c:title>
    <c:autoTitleDeleted val="0"/>
    <c:plotArea>
      <c:layout>
        <c:manualLayout>
          <c:layoutTarget val="inner"/>
          <c:xMode val="edge"/>
          <c:yMode val="edge"/>
          <c:x val="0.18312995596288068"/>
          <c:y val="0.18350490268527037"/>
          <c:w val="0.77527750306844267"/>
          <c:h val="0.64654407693393012"/>
        </c:manualLayout>
      </c:layout>
      <c:scatterChart>
        <c:scatterStyle val="lineMarker"/>
        <c:varyColors val="0"/>
        <c:ser>
          <c:idx val="0"/>
          <c:order val="0"/>
          <c:spPr>
            <a:ln w="25400" cap="rnd">
              <a:noFill/>
              <a:round/>
            </a:ln>
            <a:effectLst/>
          </c:spPr>
          <c:marker>
            <c:symbol val="circle"/>
            <c:size val="9"/>
            <c:spPr>
              <a:solidFill>
                <a:schemeClr val="accent1"/>
              </a:solidFill>
              <a:ln w="9525">
                <a:solidFill>
                  <a:schemeClr val="accent1"/>
                </a:solidFill>
              </a:ln>
              <a:effectLst/>
            </c:spPr>
          </c:marker>
          <c:xVal>
            <c:numRef>
              <c:f>'Brændstof Korn m gylle'!$BS$8:$BX$8</c:f>
              <c:numCache>
                <c:formatCode>0</c:formatCode>
                <c:ptCount val="6"/>
                <c:pt idx="0">
                  <c:v>1</c:v>
                </c:pt>
                <c:pt idx="1">
                  <c:v>3</c:v>
                </c:pt>
                <c:pt idx="2">
                  <c:v>10</c:v>
                </c:pt>
                <c:pt idx="3">
                  <c:v>25</c:v>
                </c:pt>
                <c:pt idx="4">
                  <c:v>100</c:v>
                </c:pt>
                <c:pt idx="5">
                  <c:v>250</c:v>
                </c:pt>
              </c:numCache>
            </c:numRef>
          </c:xVal>
          <c:yVal>
            <c:numRef>
              <c:f>'Brændstof Korn m gylle'!$BS$32:$BX$32</c:f>
              <c:numCache>
                <c:formatCode>#,##0.0</c:formatCode>
                <c:ptCount val="6"/>
                <c:pt idx="0">
                  <c:v>44.933757678928274</c:v>
                </c:pt>
                <c:pt idx="1">
                  <c:v>24.684609013292068</c:v>
                </c:pt>
                <c:pt idx="2">
                  <c:v>14.993257555576275</c:v>
                </c:pt>
                <c:pt idx="3">
                  <c:v>12.415212456136066</c:v>
                </c:pt>
                <c:pt idx="4">
                  <c:v>11.336809085644985</c:v>
                </c:pt>
                <c:pt idx="5">
                  <c:v>11.228302478963972</c:v>
                </c:pt>
              </c:numCache>
            </c:numRef>
          </c:yVal>
          <c:smooth val="0"/>
          <c:extLst>
            <c:ext xmlns:c16="http://schemas.microsoft.com/office/drawing/2014/chart" uri="{C3380CC4-5D6E-409C-BE32-E72D297353CC}">
              <c16:uniqueId val="{00000002-2CB4-428A-82D4-4EBA2CF23274}"/>
            </c:ext>
          </c:extLst>
        </c:ser>
        <c:dLbls>
          <c:showLegendKey val="0"/>
          <c:showVal val="0"/>
          <c:showCatName val="0"/>
          <c:showSerName val="0"/>
          <c:showPercent val="0"/>
          <c:showBubbleSize val="0"/>
        </c:dLbls>
        <c:axId val="733133664"/>
        <c:axId val="733135304"/>
      </c:scatterChart>
      <c:valAx>
        <c:axId val="733133664"/>
        <c:scaling>
          <c:orientation val="minMax"/>
        </c:scaling>
        <c:delete val="0"/>
        <c:axPos val="b"/>
        <c:title>
          <c:tx>
            <c:rich>
              <a:bodyPr rot="0" vert="horz"/>
              <a:lstStyle/>
              <a:p>
                <a:pPr>
                  <a:defRPr/>
                </a:pPr>
                <a:r>
                  <a:rPr lang="da-DK"/>
                  <a:t>Markareal (ha)</a:t>
                </a:r>
              </a:p>
            </c:rich>
          </c:tx>
          <c:overlay val="0"/>
          <c:spPr>
            <a:noFill/>
            <a:ln>
              <a:noFill/>
            </a:ln>
            <a:effectLst/>
          </c:spPr>
        </c:title>
        <c:numFmt formatCode="0"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da-DK"/>
          </a:p>
        </c:txPr>
        <c:crossAx val="733135304"/>
        <c:crosses val="autoZero"/>
        <c:crossBetween val="midCat"/>
      </c:valAx>
      <c:valAx>
        <c:axId val="733135304"/>
        <c:scaling>
          <c:orientation val="minMax"/>
        </c:scaling>
        <c:delete val="0"/>
        <c:axPos val="l"/>
        <c:majorGridlines>
          <c:spPr>
            <a:ln>
              <a:solidFill>
                <a:schemeClr val="bg1">
                  <a:lumMod val="85000"/>
                </a:schemeClr>
              </a:solidFill>
            </a:ln>
          </c:spPr>
        </c:majorGridlines>
        <c:title>
          <c:tx>
            <c:rich>
              <a:bodyPr rot="-5400000" vert="horz"/>
              <a:lstStyle/>
              <a:p>
                <a:pPr>
                  <a:defRPr/>
                </a:pPr>
                <a:r>
                  <a:rPr lang="en-US"/>
                  <a:t>Andel brændstof, der bruges på vejtransport (%) </a:t>
                </a:r>
              </a:p>
            </c:rich>
          </c:tx>
          <c:overlay val="0"/>
          <c:spPr>
            <a:noFill/>
            <a:ln>
              <a:noFill/>
            </a:ln>
            <a:effectLst/>
          </c:spPr>
        </c:title>
        <c:numFmt formatCode="#,##0" sourceLinked="0"/>
        <c:majorTickMark val="out"/>
        <c:minorTickMark val="none"/>
        <c:tickLblPos val="nextTo"/>
        <c:spPr>
          <a:noFill/>
          <a:ln>
            <a:solidFill>
              <a:schemeClr val="tx1">
                <a:lumMod val="50000"/>
                <a:lumOff val="50000"/>
              </a:schemeClr>
            </a:solidFill>
          </a:ln>
          <a:effectLst/>
        </c:spPr>
        <c:txPr>
          <a:bodyPr rot="-60000000" vert="horz"/>
          <a:lstStyle/>
          <a:p>
            <a:pPr>
              <a:defRPr/>
            </a:pPr>
            <a:endParaRPr lang="da-DK"/>
          </a:p>
        </c:txPr>
        <c:crossAx val="733133664"/>
        <c:crosses val="autoZero"/>
        <c:crossBetween val="midCat"/>
      </c:valAx>
    </c:plotArea>
    <c:plotVisOnly val="1"/>
    <c:dispBlanksAs val="gap"/>
    <c:showDLblsOverMax val="0"/>
    <c:extLst/>
  </c:chart>
  <c:txPr>
    <a:bodyPr/>
    <a:lstStyle/>
    <a:p>
      <a:pPr>
        <a:defRPr sz="1200">
          <a:solidFill>
            <a:schemeClr val="tx1"/>
          </a:solidFill>
        </a:defRPr>
      </a:pPr>
      <a:endParaRPr lang="da-DK"/>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mn-lt"/>
                <a:ea typeface="+mn-ea"/>
                <a:cs typeface="+mn-cs"/>
              </a:defRPr>
            </a:pPr>
            <a:r>
              <a:rPr lang="da-DK" sz="1200" b="1" i="0" baseline="0">
                <a:effectLst/>
              </a:rPr>
              <a:t>Andel af det samlede brændstofforbrug, som bruges på vejtransport - i forhold til afstand fra bedrift til mark</a:t>
            </a:r>
            <a:endParaRPr lang="da-DK"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mn-lt"/>
                <a:ea typeface="+mn-ea"/>
                <a:cs typeface="+mn-cs"/>
              </a:defRPr>
            </a:pPr>
            <a:r>
              <a:rPr lang="da-DK" sz="1200"/>
              <a:t> </a:t>
            </a:r>
          </a:p>
        </c:rich>
      </c:tx>
      <c:overlay val="0"/>
    </c:title>
    <c:autoTitleDeleted val="0"/>
    <c:plotArea>
      <c:layout>
        <c:manualLayout>
          <c:layoutTarget val="inner"/>
          <c:xMode val="edge"/>
          <c:yMode val="edge"/>
          <c:x val="0.20950235247226903"/>
          <c:y val="0.19765891338266872"/>
          <c:w val="0.74117396318334217"/>
          <c:h val="0.6285558642413096"/>
        </c:manualLayout>
      </c:layout>
      <c:scatterChart>
        <c:scatterStyle val="lineMarker"/>
        <c:varyColors val="0"/>
        <c:ser>
          <c:idx val="0"/>
          <c:order val="0"/>
          <c:spPr>
            <a:ln w="25400" cap="rnd">
              <a:noFill/>
              <a:round/>
            </a:ln>
            <a:effectLst/>
          </c:spPr>
          <c:marker>
            <c:symbol val="triangle"/>
            <c:size val="9"/>
            <c:spPr>
              <a:solidFill>
                <a:schemeClr val="accent5">
                  <a:lumMod val="60000"/>
                  <a:lumOff val="40000"/>
                </a:schemeClr>
              </a:solidFill>
              <a:ln w="12700">
                <a:solidFill>
                  <a:schemeClr val="accent5">
                    <a:lumMod val="75000"/>
                  </a:schemeClr>
                </a:solidFill>
              </a:ln>
              <a:effectLst/>
            </c:spPr>
          </c:marker>
          <c:xVal>
            <c:numRef>
              <c:f>'Brændstof Korn m gylle'!$BS$7:$BX$7</c:f>
              <c:numCache>
                <c:formatCode>0.0</c:formatCode>
                <c:ptCount val="6"/>
                <c:pt idx="0">
                  <c:v>3</c:v>
                </c:pt>
                <c:pt idx="1">
                  <c:v>3</c:v>
                </c:pt>
                <c:pt idx="2">
                  <c:v>3</c:v>
                </c:pt>
                <c:pt idx="3">
                  <c:v>3</c:v>
                </c:pt>
                <c:pt idx="4">
                  <c:v>3</c:v>
                </c:pt>
                <c:pt idx="5">
                  <c:v>3</c:v>
                </c:pt>
              </c:numCache>
            </c:numRef>
          </c:xVal>
          <c:yVal>
            <c:numRef>
              <c:f>'Brændstof Korn m gylle'!$BS$32:$BX$32</c:f>
              <c:numCache>
                <c:formatCode>#,##0.0</c:formatCode>
                <c:ptCount val="6"/>
                <c:pt idx="0">
                  <c:v>44.933757678928274</c:v>
                </c:pt>
                <c:pt idx="1">
                  <c:v>24.684609013292068</c:v>
                </c:pt>
                <c:pt idx="2">
                  <c:v>14.993257555576275</c:v>
                </c:pt>
                <c:pt idx="3">
                  <c:v>12.415212456136066</c:v>
                </c:pt>
                <c:pt idx="4">
                  <c:v>11.336809085644985</c:v>
                </c:pt>
                <c:pt idx="5">
                  <c:v>11.228302478963972</c:v>
                </c:pt>
              </c:numCache>
            </c:numRef>
          </c:yVal>
          <c:smooth val="0"/>
          <c:extLst>
            <c:ext xmlns:c16="http://schemas.microsoft.com/office/drawing/2014/chart" uri="{C3380CC4-5D6E-409C-BE32-E72D297353CC}">
              <c16:uniqueId val="{00000001-88DC-4184-95DA-19789A8EEA96}"/>
            </c:ext>
          </c:extLst>
        </c:ser>
        <c:dLbls>
          <c:showLegendKey val="0"/>
          <c:showVal val="0"/>
          <c:showCatName val="0"/>
          <c:showSerName val="0"/>
          <c:showPercent val="0"/>
          <c:showBubbleSize val="0"/>
        </c:dLbls>
        <c:axId val="733133664"/>
        <c:axId val="733135304"/>
      </c:scatterChart>
      <c:valAx>
        <c:axId val="733133664"/>
        <c:scaling>
          <c:orientation val="minMax"/>
        </c:scaling>
        <c:delete val="0"/>
        <c:axPos val="b"/>
        <c:title>
          <c:tx>
            <c:rich>
              <a:bodyPr rot="0" vert="horz"/>
              <a:lstStyle/>
              <a:p>
                <a:pPr>
                  <a:defRPr/>
                </a:pPr>
                <a:r>
                  <a:rPr lang="da-DK"/>
                  <a:t>Afstand fra bedrift til mark (km)</a:t>
                </a:r>
              </a:p>
            </c:rich>
          </c:tx>
          <c:overlay val="0"/>
          <c:spPr>
            <a:noFill/>
            <a:ln>
              <a:noFill/>
            </a:ln>
            <a:effectLst/>
          </c:spPr>
        </c:title>
        <c:numFmt formatCode="0" sourceLinked="0"/>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da-DK"/>
          </a:p>
        </c:txPr>
        <c:crossAx val="733135304"/>
        <c:crosses val="autoZero"/>
        <c:crossBetween val="midCat"/>
      </c:valAx>
      <c:valAx>
        <c:axId val="733135304"/>
        <c:scaling>
          <c:orientation val="minMax"/>
        </c:scaling>
        <c:delete val="0"/>
        <c:axPos val="l"/>
        <c:majorGridlines>
          <c:spPr>
            <a:ln>
              <a:solidFill>
                <a:schemeClr val="bg1">
                  <a:lumMod val="85000"/>
                </a:schemeClr>
              </a:solidFill>
            </a:ln>
          </c:spPr>
        </c:majorGridlines>
        <c:title>
          <c:tx>
            <c:rich>
              <a:bodyPr rot="-5400000" vert="horz"/>
              <a:lstStyle/>
              <a:p>
                <a:pPr>
                  <a:defRPr/>
                </a:pPr>
                <a:r>
                  <a:rPr lang="en-US"/>
                  <a:t>Andel brændstof, der bruges på vejtransport (%) </a:t>
                </a:r>
              </a:p>
            </c:rich>
          </c:tx>
          <c:overlay val="0"/>
          <c:spPr>
            <a:noFill/>
            <a:ln>
              <a:noFill/>
            </a:ln>
            <a:effectLst/>
          </c:spPr>
        </c:title>
        <c:numFmt formatCode="#,##0" sourceLinked="0"/>
        <c:majorTickMark val="out"/>
        <c:minorTickMark val="none"/>
        <c:tickLblPos val="nextTo"/>
        <c:spPr>
          <a:noFill/>
          <a:ln>
            <a:solidFill>
              <a:schemeClr val="tx1">
                <a:lumMod val="50000"/>
                <a:lumOff val="50000"/>
              </a:schemeClr>
            </a:solidFill>
          </a:ln>
          <a:effectLst/>
        </c:spPr>
        <c:txPr>
          <a:bodyPr rot="-60000000" vert="horz"/>
          <a:lstStyle/>
          <a:p>
            <a:pPr>
              <a:defRPr/>
            </a:pPr>
            <a:endParaRPr lang="da-DK"/>
          </a:p>
        </c:txPr>
        <c:crossAx val="733133664"/>
        <c:crosses val="autoZero"/>
        <c:crossBetween val="midCat"/>
      </c:valAx>
    </c:plotArea>
    <c:plotVisOnly val="1"/>
    <c:dispBlanksAs val="gap"/>
    <c:showDLblsOverMax val="0"/>
    <c:extLst/>
  </c:chart>
  <c:txPr>
    <a:bodyPr/>
    <a:lstStyle/>
    <a:p>
      <a:pPr>
        <a:defRPr sz="1200">
          <a:solidFill>
            <a:schemeClr val="tx1"/>
          </a:solidFill>
        </a:defRPr>
      </a:pPr>
      <a:endParaRPr lang="da-DK"/>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a-DK"/>
              <a:t>Klimaeffekt fra brændstofforbrug</a:t>
            </a:r>
          </a:p>
        </c:rich>
      </c:tx>
      <c:overlay val="0"/>
    </c:title>
    <c:autoTitleDeleted val="0"/>
    <c:plotArea>
      <c:layout>
        <c:manualLayout>
          <c:layoutTarget val="inner"/>
          <c:xMode val="edge"/>
          <c:yMode val="edge"/>
          <c:x val="0.16336582939993741"/>
          <c:y val="0.18338555878782972"/>
          <c:w val="0.79595213903857942"/>
          <c:h val="0.64297691837311732"/>
        </c:manualLayout>
      </c:layout>
      <c:scatterChart>
        <c:scatterStyle val="lineMarker"/>
        <c:varyColors val="0"/>
        <c:ser>
          <c:idx val="0"/>
          <c:order val="0"/>
          <c:spPr>
            <a:ln w="25400" cap="rnd">
              <a:noFill/>
              <a:round/>
            </a:ln>
            <a:effectLst/>
          </c:spPr>
          <c:marker>
            <c:symbol val="square"/>
            <c:size val="9"/>
            <c:spPr>
              <a:solidFill>
                <a:schemeClr val="accent5">
                  <a:lumMod val="20000"/>
                  <a:lumOff val="80000"/>
                </a:schemeClr>
              </a:solidFill>
              <a:ln w="12700">
                <a:solidFill>
                  <a:schemeClr val="accent5">
                    <a:lumMod val="50000"/>
                  </a:schemeClr>
                </a:solidFill>
              </a:ln>
              <a:effectLst/>
            </c:spPr>
          </c:marker>
          <c:xVal>
            <c:numRef>
              <c:f>'Brændstof Korn m gylle'!$C$34:$H$34</c:f>
              <c:numCache>
                <c:formatCode>0</c:formatCode>
                <c:ptCount val="6"/>
                <c:pt idx="0">
                  <c:v>3</c:v>
                </c:pt>
                <c:pt idx="1">
                  <c:v>3</c:v>
                </c:pt>
                <c:pt idx="2">
                  <c:v>3</c:v>
                </c:pt>
                <c:pt idx="3">
                  <c:v>3</c:v>
                </c:pt>
                <c:pt idx="4">
                  <c:v>3</c:v>
                </c:pt>
                <c:pt idx="5">
                  <c:v>3</c:v>
                </c:pt>
              </c:numCache>
            </c:numRef>
          </c:xVal>
          <c:yVal>
            <c:numRef>
              <c:f>'Brændstof Korn m gylle'!$C$38:$H$38</c:f>
              <c:numCache>
                <c:formatCode>#,##0</c:formatCode>
                <c:ptCount val="6"/>
                <c:pt idx="0">
                  <c:v>533.72808387096779</c:v>
                </c:pt>
                <c:pt idx="1">
                  <c:v>390.23099548387097</c:v>
                </c:pt>
                <c:pt idx="2">
                  <c:v>345.74198651612909</c:v>
                </c:pt>
                <c:pt idx="3">
                  <c:v>335.56512294193556</c:v>
                </c:pt>
                <c:pt idx="4">
                  <c:v>331.4836709225807</c:v>
                </c:pt>
                <c:pt idx="5">
                  <c:v>331.078494843871</c:v>
                </c:pt>
              </c:numCache>
            </c:numRef>
          </c:yVal>
          <c:smooth val="0"/>
          <c:extLst>
            <c:ext xmlns:c16="http://schemas.microsoft.com/office/drawing/2014/chart" uri="{C3380CC4-5D6E-409C-BE32-E72D297353CC}">
              <c16:uniqueId val="{00000000-E30F-4AB6-9452-6E730084DC00}"/>
            </c:ext>
          </c:extLst>
        </c:ser>
        <c:dLbls>
          <c:showLegendKey val="0"/>
          <c:showVal val="0"/>
          <c:showCatName val="0"/>
          <c:showSerName val="0"/>
          <c:showPercent val="0"/>
          <c:showBubbleSize val="0"/>
        </c:dLbls>
        <c:axId val="733133664"/>
        <c:axId val="733135304"/>
      </c:scatterChart>
      <c:valAx>
        <c:axId val="733133664"/>
        <c:scaling>
          <c:orientation val="minMax"/>
        </c:scaling>
        <c:delete val="0"/>
        <c:axPos val="b"/>
        <c:title>
          <c:tx>
            <c:rich>
              <a:bodyPr rot="0" vert="horz"/>
              <a:lstStyle/>
              <a:p>
                <a:pPr>
                  <a:defRPr/>
                </a:pPr>
                <a:r>
                  <a:rPr lang="da-DK"/>
                  <a:t>Afstand fra bedrift til mark (km)</a:t>
                </a:r>
              </a:p>
            </c:rich>
          </c:tx>
          <c:overlay val="0"/>
          <c:spPr>
            <a:noFill/>
            <a:ln>
              <a:noFill/>
            </a:ln>
            <a:effectLst/>
          </c:spPr>
        </c:title>
        <c:numFmt formatCode="0" sourceLinked="0"/>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da-DK"/>
          </a:p>
        </c:txPr>
        <c:crossAx val="733135304"/>
        <c:crosses val="autoZero"/>
        <c:crossBetween val="midCat"/>
      </c:valAx>
      <c:valAx>
        <c:axId val="733135304"/>
        <c:scaling>
          <c:orientation val="minMax"/>
        </c:scaling>
        <c:delete val="0"/>
        <c:axPos val="l"/>
        <c:majorGridlines>
          <c:spPr>
            <a:ln>
              <a:solidFill>
                <a:schemeClr val="bg1">
                  <a:lumMod val="85000"/>
                </a:schemeClr>
              </a:solidFill>
            </a:ln>
          </c:spPr>
        </c:majorGridlines>
        <c:title>
          <c:tx>
            <c:rich>
              <a:bodyPr rot="-5400000" vert="horz"/>
              <a:lstStyle/>
              <a:p>
                <a:pPr>
                  <a:defRPr/>
                </a:pPr>
                <a:r>
                  <a:rPr lang="en-US"/>
                  <a:t>Klimaeffekt (kg CO</a:t>
                </a:r>
                <a:r>
                  <a:rPr lang="en-US" baseline="-25000"/>
                  <a:t>2</a:t>
                </a:r>
                <a:r>
                  <a:rPr lang="en-US"/>
                  <a:t>-ækv</a:t>
                </a:r>
                <a:r>
                  <a:rPr lang="en-US" baseline="0"/>
                  <a:t> pr. </a:t>
                </a:r>
                <a:r>
                  <a:rPr lang="en-US"/>
                  <a:t>ha pr. år) </a:t>
                </a:r>
              </a:p>
            </c:rich>
          </c:tx>
          <c:layout>
            <c:manualLayout>
              <c:xMode val="edge"/>
              <c:yMode val="edge"/>
              <c:x val="6.4707042386360231E-3"/>
              <c:y val="0.19496470565145044"/>
            </c:manualLayout>
          </c:layout>
          <c:overlay val="0"/>
          <c:spPr>
            <a:noFill/>
            <a:ln>
              <a:noFill/>
            </a:ln>
            <a:effectLst/>
          </c:spPr>
        </c:title>
        <c:numFmt formatCode="#,##0" sourceLinked="0"/>
        <c:majorTickMark val="out"/>
        <c:minorTickMark val="none"/>
        <c:tickLblPos val="nextTo"/>
        <c:spPr>
          <a:noFill/>
          <a:ln>
            <a:solidFill>
              <a:schemeClr val="tx1">
                <a:lumMod val="50000"/>
                <a:lumOff val="50000"/>
              </a:schemeClr>
            </a:solidFill>
          </a:ln>
          <a:effectLst/>
        </c:spPr>
        <c:txPr>
          <a:bodyPr rot="-60000000" vert="horz"/>
          <a:lstStyle/>
          <a:p>
            <a:pPr>
              <a:defRPr/>
            </a:pPr>
            <a:endParaRPr lang="da-DK"/>
          </a:p>
        </c:txPr>
        <c:crossAx val="733133664"/>
        <c:crosses val="autoZero"/>
        <c:crossBetween val="midCat"/>
      </c:valAx>
    </c:plotArea>
    <c:plotVisOnly val="1"/>
    <c:dispBlanksAs val="gap"/>
    <c:showDLblsOverMax val="0"/>
    <c:extLst/>
  </c:chart>
  <c:txPr>
    <a:bodyPr/>
    <a:lstStyle/>
    <a:p>
      <a:pPr>
        <a:defRPr sz="1200">
          <a:solidFill>
            <a:schemeClr val="tx1"/>
          </a:solidFill>
        </a:defRPr>
      </a:pPr>
      <a:endParaRPr lang="da-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2</xdr:col>
      <xdr:colOff>193675</xdr:colOff>
      <xdr:row>18</xdr:row>
      <xdr:rowOff>40747</xdr:rowOff>
    </xdr:from>
    <xdr:to>
      <xdr:col>4</xdr:col>
      <xdr:colOff>82868</xdr:colOff>
      <xdr:row>58</xdr:row>
      <xdr:rowOff>183622</xdr:rowOff>
    </xdr:to>
    <xdr:pic>
      <xdr:nvPicPr>
        <xdr:cNvPr id="2" name="Billede 1">
          <a:extLst>
            <a:ext uri="{FF2B5EF4-FFF2-40B4-BE49-F238E27FC236}">
              <a16:creationId xmlns:a16="http://schemas.microsoft.com/office/drawing/2014/main" id="{D968781D-F726-F483-AC0C-F2F9F913A9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56200" y="3707872"/>
          <a:ext cx="5689918" cy="7762875"/>
        </a:xfrm>
        <a:prstGeom prst="rect">
          <a:avLst/>
        </a:prstGeom>
        <a:noFill/>
        <a:ln>
          <a:noFill/>
        </a:ln>
      </xdr:spPr>
    </xdr:pic>
    <xdr:clientData/>
  </xdr:twoCellAnchor>
  <xdr:twoCellAnchor editAs="oneCell">
    <xdr:from>
      <xdr:col>3</xdr:col>
      <xdr:colOff>381000</xdr:colOff>
      <xdr:row>56</xdr:row>
      <xdr:rowOff>42334</xdr:rowOff>
    </xdr:from>
    <xdr:to>
      <xdr:col>4</xdr:col>
      <xdr:colOff>451537</xdr:colOff>
      <xdr:row>88</xdr:row>
      <xdr:rowOff>138642</xdr:rowOff>
    </xdr:to>
    <xdr:pic>
      <xdr:nvPicPr>
        <xdr:cNvPr id="3" name="Billede 2">
          <a:extLst>
            <a:ext uri="{FF2B5EF4-FFF2-40B4-BE49-F238E27FC236}">
              <a16:creationId xmlns:a16="http://schemas.microsoft.com/office/drawing/2014/main" id="{CDD4054D-E9DB-DA70-1161-B72F49DC4A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26063" y="10567459"/>
          <a:ext cx="5653774" cy="6192308"/>
        </a:xfrm>
        <a:prstGeom prst="rect">
          <a:avLst/>
        </a:prstGeom>
        <a:noFill/>
        <a:ln>
          <a:noFill/>
        </a:ln>
      </xdr:spPr>
    </xdr:pic>
    <xdr:clientData/>
  </xdr:twoCellAnchor>
  <xdr:twoCellAnchor editAs="oneCell">
    <xdr:from>
      <xdr:col>6</xdr:col>
      <xdr:colOff>76200</xdr:colOff>
      <xdr:row>18</xdr:row>
      <xdr:rowOff>104774</xdr:rowOff>
    </xdr:from>
    <xdr:to>
      <xdr:col>6</xdr:col>
      <xdr:colOff>6087004</xdr:colOff>
      <xdr:row>33</xdr:row>
      <xdr:rowOff>171449</xdr:rowOff>
    </xdr:to>
    <xdr:pic>
      <xdr:nvPicPr>
        <xdr:cNvPr id="4" name="Billede 3">
          <a:extLst>
            <a:ext uri="{FF2B5EF4-FFF2-40B4-BE49-F238E27FC236}">
              <a16:creationId xmlns:a16="http://schemas.microsoft.com/office/drawing/2014/main" id="{5E4FFF36-0DD1-C384-EFD7-FC7B299F5915}"/>
            </a:ext>
          </a:extLst>
        </xdr:cNvPr>
        <xdr:cNvPicPr>
          <a:picLocks noChangeAspect="1"/>
        </xdr:cNvPicPr>
      </xdr:nvPicPr>
      <xdr:blipFill>
        <a:blip xmlns:r="http://schemas.openxmlformats.org/officeDocument/2006/relationships" r:embed="rId3"/>
        <a:stretch>
          <a:fillRect/>
        </a:stretch>
      </xdr:blipFill>
      <xdr:spPr>
        <a:xfrm>
          <a:off x="12144375" y="3790949"/>
          <a:ext cx="6010804" cy="2924175"/>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0.79267</cdr:x>
      <cdr:y>0.91865</cdr:y>
    </cdr:from>
    <cdr:to>
      <cdr:x>0.94954</cdr:x>
      <cdr:y>0.97762</cdr:y>
    </cdr:to>
    <cdr:sp macro="" textlink="">
      <cdr:nvSpPr>
        <cdr:cNvPr id="2" name="Tekstfelt 1">
          <a:extLst xmlns:a="http://schemas.openxmlformats.org/drawingml/2006/main">
            <a:ext uri="{FF2B5EF4-FFF2-40B4-BE49-F238E27FC236}">
              <a16:creationId xmlns:a16="http://schemas.microsoft.com/office/drawing/2014/main" id="{1CAD92ED-8269-16DF-8573-314E0D2A8042}"/>
            </a:ext>
          </a:extLst>
        </cdr:cNvPr>
        <cdr:cNvSpPr txBox="1"/>
      </cdr:nvSpPr>
      <cdr:spPr>
        <a:xfrm xmlns:a="http://schemas.openxmlformats.org/drawingml/2006/main">
          <a:off x="5956300" y="4265612"/>
          <a:ext cx="1178768" cy="2738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400" b="1"/>
            <a:t>Afstand</a:t>
          </a:r>
          <a:r>
            <a:rPr lang="da-DK" sz="1400" b="1" baseline="0"/>
            <a:t> (km)</a:t>
          </a:r>
          <a:endParaRPr lang="da-DK" sz="1400" b="1"/>
        </a:p>
      </cdr:txBody>
    </cdr:sp>
  </cdr:relSizeAnchor>
</c:userShapes>
</file>

<file path=xl/drawings/drawing11.xml><?xml version="1.0" encoding="utf-8"?>
<c:userShapes xmlns:c="http://schemas.openxmlformats.org/drawingml/2006/chart">
  <cdr:relSizeAnchor xmlns:cdr="http://schemas.openxmlformats.org/drawingml/2006/chartDrawing">
    <cdr:from>
      <cdr:x>0.79387</cdr:x>
      <cdr:y>0.9267</cdr:y>
    </cdr:from>
    <cdr:to>
      <cdr:x>0.95098</cdr:x>
      <cdr:y>0.98585</cdr:y>
    </cdr:to>
    <cdr:sp macro="" textlink="">
      <cdr:nvSpPr>
        <cdr:cNvPr id="2" name="Tekstfelt 1">
          <a:extLst xmlns:a="http://schemas.openxmlformats.org/drawingml/2006/main">
            <a:ext uri="{FF2B5EF4-FFF2-40B4-BE49-F238E27FC236}">
              <a16:creationId xmlns:a16="http://schemas.microsoft.com/office/drawing/2014/main" id="{BC24ADBB-1024-199D-A38D-78528A86E576}"/>
            </a:ext>
          </a:extLst>
        </cdr:cNvPr>
        <cdr:cNvSpPr txBox="1"/>
      </cdr:nvSpPr>
      <cdr:spPr>
        <a:xfrm xmlns:a="http://schemas.openxmlformats.org/drawingml/2006/main">
          <a:off x="5956300" y="4289425"/>
          <a:ext cx="1178768" cy="2738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400" b="1"/>
            <a:t>Afstand</a:t>
          </a:r>
          <a:r>
            <a:rPr lang="da-DK" sz="1400" b="1" baseline="0"/>
            <a:t> (km)</a:t>
          </a:r>
          <a:endParaRPr lang="da-DK" sz="1400" b="1"/>
        </a:p>
      </cdr:txBody>
    </cdr:sp>
  </cdr:relSizeAnchor>
</c:userShapes>
</file>

<file path=xl/drawings/drawing12.xml><?xml version="1.0" encoding="utf-8"?>
<xdr:wsDr xmlns:xdr="http://schemas.openxmlformats.org/drawingml/2006/spreadsheetDrawing" xmlns:a="http://schemas.openxmlformats.org/drawingml/2006/main">
  <xdr:twoCellAnchor>
    <xdr:from>
      <xdr:col>1</xdr:col>
      <xdr:colOff>39281</xdr:colOff>
      <xdr:row>41</xdr:row>
      <xdr:rowOff>93180</xdr:rowOff>
    </xdr:from>
    <xdr:to>
      <xdr:col>4</xdr:col>
      <xdr:colOff>455543</xdr:colOff>
      <xdr:row>54</xdr:row>
      <xdr:rowOff>155299</xdr:rowOff>
    </xdr:to>
    <xdr:graphicFrame macro="">
      <xdr:nvGraphicFramePr>
        <xdr:cNvPr id="2" name="Diagram 1">
          <a:extLst>
            <a:ext uri="{FF2B5EF4-FFF2-40B4-BE49-F238E27FC236}">
              <a16:creationId xmlns:a16="http://schemas.microsoft.com/office/drawing/2014/main" id="{35D31AC8-6285-4943-8CE0-8DD9AFD28E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610665</xdr:colOff>
      <xdr:row>41</xdr:row>
      <xdr:rowOff>93181</xdr:rowOff>
    </xdr:from>
    <xdr:to>
      <xdr:col>9</xdr:col>
      <xdr:colOff>217416</xdr:colOff>
      <xdr:row>54</xdr:row>
      <xdr:rowOff>144947</xdr:rowOff>
    </xdr:to>
    <xdr:graphicFrame macro="">
      <xdr:nvGraphicFramePr>
        <xdr:cNvPr id="3" name="Diagram 2">
          <a:extLst>
            <a:ext uri="{FF2B5EF4-FFF2-40B4-BE49-F238E27FC236}">
              <a16:creationId xmlns:a16="http://schemas.microsoft.com/office/drawing/2014/main" id="{487B1864-7E52-4D39-A7D9-483CC90FE5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383070</xdr:colOff>
      <xdr:row>41</xdr:row>
      <xdr:rowOff>93181</xdr:rowOff>
    </xdr:from>
    <xdr:to>
      <xdr:col>17</xdr:col>
      <xdr:colOff>238125</xdr:colOff>
      <xdr:row>54</xdr:row>
      <xdr:rowOff>134593</xdr:rowOff>
    </xdr:to>
    <xdr:graphicFrame macro="">
      <xdr:nvGraphicFramePr>
        <xdr:cNvPr id="4" name="Diagram 3">
          <a:extLst>
            <a:ext uri="{FF2B5EF4-FFF2-40B4-BE49-F238E27FC236}">
              <a16:creationId xmlns:a16="http://schemas.microsoft.com/office/drawing/2014/main" id="{508C0EE0-82B1-4522-8AEB-24A5DFC86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53836</xdr:colOff>
      <xdr:row>54</xdr:row>
      <xdr:rowOff>227772</xdr:rowOff>
    </xdr:from>
    <xdr:to>
      <xdr:col>7</xdr:col>
      <xdr:colOff>569430</xdr:colOff>
      <xdr:row>67</xdr:row>
      <xdr:rowOff>0</xdr:rowOff>
    </xdr:to>
    <xdr:graphicFrame macro="">
      <xdr:nvGraphicFramePr>
        <xdr:cNvPr id="5" name="Diagram 4">
          <a:extLst>
            <a:ext uri="{FF2B5EF4-FFF2-40B4-BE49-F238E27FC236}">
              <a16:creationId xmlns:a16="http://schemas.microsoft.com/office/drawing/2014/main" id="{54C0AFCD-466B-4D4B-AD65-11A906B046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0.6326</cdr:x>
      <cdr:y>0.87613</cdr:y>
    </cdr:from>
    <cdr:to>
      <cdr:x>0.91691</cdr:x>
      <cdr:y>0.97049</cdr:y>
    </cdr:to>
    <cdr:sp macro="" textlink="">
      <cdr:nvSpPr>
        <cdr:cNvPr id="2" name="Tekstfelt 1">
          <a:extLst xmlns:a="http://schemas.openxmlformats.org/drawingml/2006/main">
            <a:ext uri="{FF2B5EF4-FFF2-40B4-BE49-F238E27FC236}">
              <a16:creationId xmlns:a16="http://schemas.microsoft.com/office/drawing/2014/main" id="{82ACBD29-D722-93F9-D218-D08C76C66585}"/>
            </a:ext>
          </a:extLst>
        </cdr:cNvPr>
        <cdr:cNvSpPr txBox="1"/>
      </cdr:nvSpPr>
      <cdr:spPr>
        <a:xfrm xmlns:a="http://schemas.openxmlformats.org/drawingml/2006/main">
          <a:off x="4869387" y="2621112"/>
          <a:ext cx="2188463" cy="2822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a-DK" sz="1200" b="1"/>
            <a:t>Afstand til marken (km)</a:t>
          </a:r>
        </a:p>
      </cdr:txBody>
    </cdr:sp>
  </cdr:relSizeAnchor>
  <cdr:relSizeAnchor xmlns:cdr="http://schemas.openxmlformats.org/drawingml/2006/chartDrawing">
    <cdr:from>
      <cdr:x>0.63312</cdr:x>
      <cdr:y>0.77928</cdr:y>
    </cdr:from>
    <cdr:to>
      <cdr:x>0.91743</cdr:x>
      <cdr:y>0.87363</cdr:y>
    </cdr:to>
    <cdr:sp macro="" textlink="">
      <cdr:nvSpPr>
        <cdr:cNvPr id="3" name="Tekstfelt 1">
          <a:extLst xmlns:a="http://schemas.openxmlformats.org/drawingml/2006/main">
            <a:ext uri="{FF2B5EF4-FFF2-40B4-BE49-F238E27FC236}">
              <a16:creationId xmlns:a16="http://schemas.microsoft.com/office/drawing/2014/main" id="{60E5D9F4-C8A6-7587-CD2E-E178E8E2CD65}"/>
            </a:ext>
          </a:extLst>
        </cdr:cNvPr>
        <cdr:cNvSpPr txBox="1"/>
      </cdr:nvSpPr>
      <cdr:spPr>
        <a:xfrm xmlns:a="http://schemas.openxmlformats.org/drawingml/2006/main">
          <a:off x="4876712" y="2366441"/>
          <a:ext cx="2189943" cy="2865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200" b="1"/>
            <a:t>Markstørrelse</a:t>
          </a:r>
          <a:r>
            <a:rPr lang="da-DK" sz="1200" b="1" baseline="0"/>
            <a:t> </a:t>
          </a:r>
          <a:r>
            <a:rPr lang="da-DK" sz="1200" b="1"/>
            <a:t>(ha)</a:t>
          </a:r>
        </a:p>
      </cdr:txBody>
    </cdr:sp>
  </cdr:relSizeAnchor>
</c:userShapes>
</file>

<file path=xl/drawings/drawing14.xml><?xml version="1.0" encoding="utf-8"?>
<xdr:wsDr xmlns:xdr="http://schemas.openxmlformats.org/drawingml/2006/spreadsheetDrawing" xmlns:a="http://schemas.openxmlformats.org/drawingml/2006/main">
  <xdr:twoCellAnchor>
    <xdr:from>
      <xdr:col>3</xdr:col>
      <xdr:colOff>627530</xdr:colOff>
      <xdr:row>40</xdr:row>
      <xdr:rowOff>56030</xdr:rowOff>
    </xdr:from>
    <xdr:to>
      <xdr:col>18</xdr:col>
      <xdr:colOff>156882</xdr:colOff>
      <xdr:row>58</xdr:row>
      <xdr:rowOff>56029</xdr:rowOff>
    </xdr:to>
    <xdr:graphicFrame macro="">
      <xdr:nvGraphicFramePr>
        <xdr:cNvPr id="2" name="Diagram 1">
          <a:extLst>
            <a:ext uri="{FF2B5EF4-FFF2-40B4-BE49-F238E27FC236}">
              <a16:creationId xmlns:a16="http://schemas.microsoft.com/office/drawing/2014/main" id="{5390EE7D-F20E-47A4-A5FB-C28B8FF9B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67235</xdr:colOff>
      <xdr:row>40</xdr:row>
      <xdr:rowOff>50425</xdr:rowOff>
    </xdr:from>
    <xdr:to>
      <xdr:col>31</xdr:col>
      <xdr:colOff>323370</xdr:colOff>
      <xdr:row>58</xdr:row>
      <xdr:rowOff>56028</xdr:rowOff>
    </xdr:to>
    <xdr:graphicFrame macro="">
      <xdr:nvGraphicFramePr>
        <xdr:cNvPr id="3" name="Diagram 2">
          <a:extLst>
            <a:ext uri="{FF2B5EF4-FFF2-40B4-BE49-F238E27FC236}">
              <a16:creationId xmlns:a16="http://schemas.microsoft.com/office/drawing/2014/main" id="{79F4DD4E-7A40-42D2-9A69-30779ECA79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0.799</cdr:x>
      <cdr:y>0.92865</cdr:y>
    </cdr:from>
    <cdr:to>
      <cdr:x>0.95624</cdr:x>
      <cdr:y>0.98782</cdr:y>
    </cdr:to>
    <cdr:sp macro="" textlink="">
      <cdr:nvSpPr>
        <cdr:cNvPr id="2" name="Tekstfelt 1">
          <a:extLst xmlns:a="http://schemas.openxmlformats.org/drawingml/2006/main">
            <a:ext uri="{FF2B5EF4-FFF2-40B4-BE49-F238E27FC236}">
              <a16:creationId xmlns:a16="http://schemas.microsoft.com/office/drawing/2014/main" id="{ECE2AAB2-C083-FCC4-F870-86C4400FB1F8}"/>
            </a:ext>
          </a:extLst>
        </cdr:cNvPr>
        <cdr:cNvSpPr txBox="1"/>
      </cdr:nvSpPr>
      <cdr:spPr>
        <a:xfrm xmlns:a="http://schemas.openxmlformats.org/drawingml/2006/main">
          <a:off x="5989917" y="4297830"/>
          <a:ext cx="1178768" cy="2738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400" b="1"/>
            <a:t>Afstand</a:t>
          </a:r>
          <a:r>
            <a:rPr lang="da-DK" sz="1400" b="1" baseline="0"/>
            <a:t> (km)</a:t>
          </a:r>
          <a:endParaRPr lang="da-DK" sz="1400" b="1"/>
        </a:p>
      </cdr:txBody>
    </cdr:sp>
  </cdr:relSizeAnchor>
</c:userShapes>
</file>

<file path=xl/drawings/drawing16.xml><?xml version="1.0" encoding="utf-8"?>
<c:userShapes xmlns:c="http://schemas.openxmlformats.org/drawingml/2006/chart">
  <cdr:relSizeAnchor xmlns:cdr="http://schemas.openxmlformats.org/drawingml/2006/chartDrawing">
    <cdr:from>
      <cdr:x>0.79438</cdr:x>
      <cdr:y>0.91302</cdr:y>
    </cdr:from>
    <cdr:to>
      <cdr:x>0.95189</cdr:x>
      <cdr:y>0.97211</cdr:y>
    </cdr:to>
    <cdr:sp macro="" textlink="">
      <cdr:nvSpPr>
        <cdr:cNvPr id="2" name="Tekstfelt 1">
          <a:extLst xmlns:a="http://schemas.openxmlformats.org/drawingml/2006/main">
            <a:ext uri="{FF2B5EF4-FFF2-40B4-BE49-F238E27FC236}">
              <a16:creationId xmlns:a16="http://schemas.microsoft.com/office/drawing/2014/main" id="{ECE2AAB2-C083-FCC4-F870-86C4400FB1F8}"/>
            </a:ext>
          </a:extLst>
        </cdr:cNvPr>
        <cdr:cNvSpPr txBox="1"/>
      </cdr:nvSpPr>
      <cdr:spPr>
        <a:xfrm xmlns:a="http://schemas.openxmlformats.org/drawingml/2006/main">
          <a:off x="5945094" y="4230595"/>
          <a:ext cx="1178768" cy="2738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400" b="1"/>
            <a:t>Afstand</a:t>
          </a:r>
          <a:r>
            <a:rPr lang="da-DK" sz="1400" b="1" baseline="0"/>
            <a:t> (km)</a:t>
          </a:r>
          <a:endParaRPr lang="da-DK" sz="1400" b="1"/>
        </a:p>
      </cdr:txBody>
    </cdr:sp>
  </cdr:relSizeAnchor>
</c:userShapes>
</file>

<file path=xl/drawings/drawing17.xml><?xml version="1.0" encoding="utf-8"?>
<xdr:wsDr xmlns:xdr="http://schemas.openxmlformats.org/drawingml/2006/spreadsheetDrawing" xmlns:a="http://schemas.openxmlformats.org/drawingml/2006/main">
  <xdr:twoCellAnchor>
    <xdr:from>
      <xdr:col>1</xdr:col>
      <xdr:colOff>39281</xdr:colOff>
      <xdr:row>44</xdr:row>
      <xdr:rowOff>93180</xdr:rowOff>
    </xdr:from>
    <xdr:to>
      <xdr:col>4</xdr:col>
      <xdr:colOff>455543</xdr:colOff>
      <xdr:row>57</xdr:row>
      <xdr:rowOff>155299</xdr:rowOff>
    </xdr:to>
    <xdr:graphicFrame macro="">
      <xdr:nvGraphicFramePr>
        <xdr:cNvPr id="2" name="Diagram 1">
          <a:extLst>
            <a:ext uri="{FF2B5EF4-FFF2-40B4-BE49-F238E27FC236}">
              <a16:creationId xmlns:a16="http://schemas.microsoft.com/office/drawing/2014/main" id="{CF3FA595-E8E4-4CC4-A0EB-CA7D1535CE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610665</xdr:colOff>
      <xdr:row>44</xdr:row>
      <xdr:rowOff>93181</xdr:rowOff>
    </xdr:from>
    <xdr:to>
      <xdr:col>9</xdr:col>
      <xdr:colOff>217416</xdr:colOff>
      <xdr:row>57</xdr:row>
      <xdr:rowOff>144947</xdr:rowOff>
    </xdr:to>
    <xdr:graphicFrame macro="">
      <xdr:nvGraphicFramePr>
        <xdr:cNvPr id="3" name="Diagram 2">
          <a:extLst>
            <a:ext uri="{FF2B5EF4-FFF2-40B4-BE49-F238E27FC236}">
              <a16:creationId xmlns:a16="http://schemas.microsoft.com/office/drawing/2014/main" id="{2317461C-2EAC-4500-9AD9-37056C707F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383070</xdr:colOff>
      <xdr:row>44</xdr:row>
      <xdr:rowOff>93181</xdr:rowOff>
    </xdr:from>
    <xdr:to>
      <xdr:col>17</xdr:col>
      <xdr:colOff>238125</xdr:colOff>
      <xdr:row>57</xdr:row>
      <xdr:rowOff>134593</xdr:rowOff>
    </xdr:to>
    <xdr:graphicFrame macro="">
      <xdr:nvGraphicFramePr>
        <xdr:cNvPr id="4" name="Diagram 3">
          <a:extLst>
            <a:ext uri="{FF2B5EF4-FFF2-40B4-BE49-F238E27FC236}">
              <a16:creationId xmlns:a16="http://schemas.microsoft.com/office/drawing/2014/main" id="{6E8A8BE1-BD18-4716-B7E4-DFD287006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63361</xdr:colOff>
      <xdr:row>57</xdr:row>
      <xdr:rowOff>227772</xdr:rowOff>
    </xdr:from>
    <xdr:to>
      <xdr:col>7</xdr:col>
      <xdr:colOff>578955</xdr:colOff>
      <xdr:row>70</xdr:row>
      <xdr:rowOff>0</xdr:rowOff>
    </xdr:to>
    <xdr:graphicFrame macro="">
      <xdr:nvGraphicFramePr>
        <xdr:cNvPr id="5" name="Diagram 4">
          <a:extLst>
            <a:ext uri="{FF2B5EF4-FFF2-40B4-BE49-F238E27FC236}">
              <a16:creationId xmlns:a16="http://schemas.microsoft.com/office/drawing/2014/main" id="{8CEF66E2-B8A9-47C4-B876-C7D2C7D527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0.6326</cdr:x>
      <cdr:y>0.87613</cdr:y>
    </cdr:from>
    <cdr:to>
      <cdr:x>0.91691</cdr:x>
      <cdr:y>0.97049</cdr:y>
    </cdr:to>
    <cdr:sp macro="" textlink="">
      <cdr:nvSpPr>
        <cdr:cNvPr id="2" name="Tekstfelt 1">
          <a:extLst xmlns:a="http://schemas.openxmlformats.org/drawingml/2006/main">
            <a:ext uri="{FF2B5EF4-FFF2-40B4-BE49-F238E27FC236}">
              <a16:creationId xmlns:a16="http://schemas.microsoft.com/office/drawing/2014/main" id="{82ACBD29-D722-93F9-D218-D08C76C66585}"/>
            </a:ext>
          </a:extLst>
        </cdr:cNvPr>
        <cdr:cNvSpPr txBox="1"/>
      </cdr:nvSpPr>
      <cdr:spPr>
        <a:xfrm xmlns:a="http://schemas.openxmlformats.org/drawingml/2006/main">
          <a:off x="4869387" y="2621112"/>
          <a:ext cx="2188463" cy="2822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a-DK" sz="1200" b="1"/>
            <a:t>Afstand til marken (km)</a:t>
          </a:r>
        </a:p>
      </cdr:txBody>
    </cdr:sp>
  </cdr:relSizeAnchor>
  <cdr:relSizeAnchor xmlns:cdr="http://schemas.openxmlformats.org/drawingml/2006/chartDrawing">
    <cdr:from>
      <cdr:x>0.63312</cdr:x>
      <cdr:y>0.77928</cdr:y>
    </cdr:from>
    <cdr:to>
      <cdr:x>0.91743</cdr:x>
      <cdr:y>0.87363</cdr:y>
    </cdr:to>
    <cdr:sp macro="" textlink="">
      <cdr:nvSpPr>
        <cdr:cNvPr id="3" name="Tekstfelt 1">
          <a:extLst xmlns:a="http://schemas.openxmlformats.org/drawingml/2006/main">
            <a:ext uri="{FF2B5EF4-FFF2-40B4-BE49-F238E27FC236}">
              <a16:creationId xmlns:a16="http://schemas.microsoft.com/office/drawing/2014/main" id="{60E5D9F4-C8A6-7587-CD2E-E178E8E2CD65}"/>
            </a:ext>
          </a:extLst>
        </cdr:cNvPr>
        <cdr:cNvSpPr txBox="1"/>
      </cdr:nvSpPr>
      <cdr:spPr>
        <a:xfrm xmlns:a="http://schemas.openxmlformats.org/drawingml/2006/main">
          <a:off x="4876712" y="2366441"/>
          <a:ext cx="2189943" cy="2865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200" b="1"/>
            <a:t>Markstørrelse</a:t>
          </a:r>
          <a:r>
            <a:rPr lang="da-DK" sz="1200" b="1" baseline="0"/>
            <a:t> </a:t>
          </a:r>
          <a:r>
            <a:rPr lang="da-DK" sz="1200" b="1"/>
            <a:t>(ha)</a:t>
          </a:r>
        </a:p>
      </cdr:txBody>
    </cdr:sp>
  </cdr:relSizeAnchor>
</c:userShapes>
</file>

<file path=xl/drawings/drawing19.xml><?xml version="1.0" encoding="utf-8"?>
<xdr:wsDr xmlns:xdr="http://schemas.openxmlformats.org/drawingml/2006/spreadsheetDrawing" xmlns:a="http://schemas.openxmlformats.org/drawingml/2006/main">
  <xdr:twoCellAnchor>
    <xdr:from>
      <xdr:col>4</xdr:col>
      <xdr:colOff>212911</xdr:colOff>
      <xdr:row>43</xdr:row>
      <xdr:rowOff>44823</xdr:rowOff>
    </xdr:from>
    <xdr:to>
      <xdr:col>18</xdr:col>
      <xdr:colOff>470647</xdr:colOff>
      <xdr:row>61</xdr:row>
      <xdr:rowOff>44823</xdr:rowOff>
    </xdr:to>
    <xdr:graphicFrame macro="">
      <xdr:nvGraphicFramePr>
        <xdr:cNvPr id="2" name="Diagram 1">
          <a:extLst>
            <a:ext uri="{FF2B5EF4-FFF2-40B4-BE49-F238E27FC236}">
              <a16:creationId xmlns:a16="http://schemas.microsoft.com/office/drawing/2014/main" id="{9B9F205D-3392-4BE5-AEF8-5C60BAB733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67235</xdr:colOff>
      <xdr:row>43</xdr:row>
      <xdr:rowOff>50426</xdr:rowOff>
    </xdr:from>
    <xdr:to>
      <xdr:col>31</xdr:col>
      <xdr:colOff>323370</xdr:colOff>
      <xdr:row>61</xdr:row>
      <xdr:rowOff>44823</xdr:rowOff>
    </xdr:to>
    <xdr:graphicFrame macro="">
      <xdr:nvGraphicFramePr>
        <xdr:cNvPr id="3" name="Diagram 2">
          <a:extLst>
            <a:ext uri="{FF2B5EF4-FFF2-40B4-BE49-F238E27FC236}">
              <a16:creationId xmlns:a16="http://schemas.microsoft.com/office/drawing/2014/main" id="{129BD167-5AA7-4389-8346-D6CC38139B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39281</xdr:colOff>
      <xdr:row>41</xdr:row>
      <xdr:rowOff>93180</xdr:rowOff>
    </xdr:from>
    <xdr:to>
      <xdr:col>4</xdr:col>
      <xdr:colOff>455543</xdr:colOff>
      <xdr:row>54</xdr:row>
      <xdr:rowOff>155299</xdr:rowOff>
    </xdr:to>
    <xdr:graphicFrame macro="">
      <xdr:nvGraphicFramePr>
        <xdr:cNvPr id="2" name="Diagram 1">
          <a:extLst>
            <a:ext uri="{FF2B5EF4-FFF2-40B4-BE49-F238E27FC236}">
              <a16:creationId xmlns:a16="http://schemas.microsoft.com/office/drawing/2014/main" id="{11AD4DE5-8F4D-41CC-BC4D-D401EADFEB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610665</xdr:colOff>
      <xdr:row>41</xdr:row>
      <xdr:rowOff>93181</xdr:rowOff>
    </xdr:from>
    <xdr:to>
      <xdr:col>9</xdr:col>
      <xdr:colOff>217416</xdr:colOff>
      <xdr:row>54</xdr:row>
      <xdr:rowOff>144947</xdr:rowOff>
    </xdr:to>
    <xdr:graphicFrame macro="">
      <xdr:nvGraphicFramePr>
        <xdr:cNvPr id="3" name="Diagram 2">
          <a:extLst>
            <a:ext uri="{FF2B5EF4-FFF2-40B4-BE49-F238E27FC236}">
              <a16:creationId xmlns:a16="http://schemas.microsoft.com/office/drawing/2014/main" id="{9678B899-CD3E-4288-9A8A-56AA9CF4B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383070</xdr:colOff>
      <xdr:row>41</xdr:row>
      <xdr:rowOff>93181</xdr:rowOff>
    </xdr:from>
    <xdr:to>
      <xdr:col>17</xdr:col>
      <xdr:colOff>238125</xdr:colOff>
      <xdr:row>54</xdr:row>
      <xdr:rowOff>134593</xdr:rowOff>
    </xdr:to>
    <xdr:graphicFrame macro="">
      <xdr:nvGraphicFramePr>
        <xdr:cNvPr id="4" name="Diagram 3">
          <a:extLst>
            <a:ext uri="{FF2B5EF4-FFF2-40B4-BE49-F238E27FC236}">
              <a16:creationId xmlns:a16="http://schemas.microsoft.com/office/drawing/2014/main" id="{03240056-8486-4D51-A8F5-317943AFF3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53836</xdr:colOff>
      <xdr:row>54</xdr:row>
      <xdr:rowOff>227772</xdr:rowOff>
    </xdr:from>
    <xdr:to>
      <xdr:col>7</xdr:col>
      <xdr:colOff>569430</xdr:colOff>
      <xdr:row>67</xdr:row>
      <xdr:rowOff>0</xdr:rowOff>
    </xdr:to>
    <xdr:graphicFrame macro="">
      <xdr:nvGraphicFramePr>
        <xdr:cNvPr id="5" name="Diagram 4">
          <a:extLst>
            <a:ext uri="{FF2B5EF4-FFF2-40B4-BE49-F238E27FC236}">
              <a16:creationId xmlns:a16="http://schemas.microsoft.com/office/drawing/2014/main" id="{C535DEB0-DD3F-42F1-8AB7-1590266B3B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0.79751</cdr:x>
      <cdr:y>0.90928</cdr:y>
    </cdr:from>
    <cdr:to>
      <cdr:x>0.95475</cdr:x>
      <cdr:y>0.96845</cdr:y>
    </cdr:to>
    <cdr:sp macro="" textlink="">
      <cdr:nvSpPr>
        <cdr:cNvPr id="2" name="Tekstfelt 1">
          <a:extLst xmlns:a="http://schemas.openxmlformats.org/drawingml/2006/main">
            <a:ext uri="{FF2B5EF4-FFF2-40B4-BE49-F238E27FC236}">
              <a16:creationId xmlns:a16="http://schemas.microsoft.com/office/drawing/2014/main" id="{0CF03A85-DF1A-33F8-5F92-70596324FE0E}"/>
            </a:ext>
          </a:extLst>
        </cdr:cNvPr>
        <cdr:cNvSpPr txBox="1"/>
      </cdr:nvSpPr>
      <cdr:spPr>
        <a:xfrm xmlns:a="http://schemas.openxmlformats.org/drawingml/2006/main">
          <a:off x="5978712" y="4208182"/>
          <a:ext cx="1178768" cy="2738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400" b="1"/>
            <a:t>Afstand</a:t>
          </a:r>
          <a:r>
            <a:rPr lang="da-DK" sz="1400" b="1" baseline="0"/>
            <a:t> (km)</a:t>
          </a:r>
          <a:endParaRPr lang="da-DK" sz="1400" b="1"/>
        </a:p>
      </cdr:txBody>
    </cdr:sp>
  </cdr:relSizeAnchor>
</c:userShapes>
</file>

<file path=xl/drawings/drawing21.xml><?xml version="1.0" encoding="utf-8"?>
<c:userShapes xmlns:c="http://schemas.openxmlformats.org/drawingml/2006/chart">
  <cdr:relSizeAnchor xmlns:cdr="http://schemas.openxmlformats.org/drawingml/2006/chartDrawing">
    <cdr:from>
      <cdr:x>0.78989</cdr:x>
      <cdr:y>0.92008</cdr:y>
    </cdr:from>
    <cdr:to>
      <cdr:x>0.9474</cdr:x>
      <cdr:y>0.97932</cdr:y>
    </cdr:to>
    <cdr:sp macro="" textlink="">
      <cdr:nvSpPr>
        <cdr:cNvPr id="2" name="Tekstfelt 1">
          <a:extLst xmlns:a="http://schemas.openxmlformats.org/drawingml/2006/main">
            <a:ext uri="{FF2B5EF4-FFF2-40B4-BE49-F238E27FC236}">
              <a16:creationId xmlns:a16="http://schemas.microsoft.com/office/drawing/2014/main" id="{0CF03A85-DF1A-33F8-5F92-70596324FE0E}"/>
            </a:ext>
          </a:extLst>
        </cdr:cNvPr>
        <cdr:cNvSpPr txBox="1"/>
      </cdr:nvSpPr>
      <cdr:spPr>
        <a:xfrm xmlns:a="http://schemas.openxmlformats.org/drawingml/2006/main">
          <a:off x="5911476" y="4253006"/>
          <a:ext cx="1178768" cy="2738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400" b="1"/>
            <a:t>Afstand</a:t>
          </a:r>
          <a:r>
            <a:rPr lang="da-DK" sz="1400" b="1" baseline="0"/>
            <a:t> (km)</a:t>
          </a:r>
          <a:endParaRPr lang="da-DK" sz="1400" b="1"/>
        </a:p>
      </cdr:txBody>
    </cdr:sp>
  </cdr:relSizeAnchor>
</c:userShapes>
</file>

<file path=xl/drawings/drawing3.xml><?xml version="1.0" encoding="utf-8"?>
<c:userShapes xmlns:c="http://schemas.openxmlformats.org/drawingml/2006/chart">
  <cdr:relSizeAnchor xmlns:cdr="http://schemas.openxmlformats.org/drawingml/2006/chartDrawing">
    <cdr:from>
      <cdr:x>0.6326</cdr:x>
      <cdr:y>0.87613</cdr:y>
    </cdr:from>
    <cdr:to>
      <cdr:x>0.91691</cdr:x>
      <cdr:y>0.97049</cdr:y>
    </cdr:to>
    <cdr:sp macro="" textlink="">
      <cdr:nvSpPr>
        <cdr:cNvPr id="2" name="Tekstfelt 1">
          <a:extLst xmlns:a="http://schemas.openxmlformats.org/drawingml/2006/main">
            <a:ext uri="{FF2B5EF4-FFF2-40B4-BE49-F238E27FC236}">
              <a16:creationId xmlns:a16="http://schemas.microsoft.com/office/drawing/2014/main" id="{82ACBD29-D722-93F9-D218-D08C76C66585}"/>
            </a:ext>
          </a:extLst>
        </cdr:cNvPr>
        <cdr:cNvSpPr txBox="1"/>
      </cdr:nvSpPr>
      <cdr:spPr>
        <a:xfrm xmlns:a="http://schemas.openxmlformats.org/drawingml/2006/main">
          <a:off x="4869387" y="2621112"/>
          <a:ext cx="2188463" cy="2822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a-DK" sz="1200" b="1"/>
            <a:t>Afstand til marken (km)</a:t>
          </a:r>
        </a:p>
      </cdr:txBody>
    </cdr:sp>
  </cdr:relSizeAnchor>
  <cdr:relSizeAnchor xmlns:cdr="http://schemas.openxmlformats.org/drawingml/2006/chartDrawing">
    <cdr:from>
      <cdr:x>0.63312</cdr:x>
      <cdr:y>0.77928</cdr:y>
    </cdr:from>
    <cdr:to>
      <cdr:x>0.91743</cdr:x>
      <cdr:y>0.87363</cdr:y>
    </cdr:to>
    <cdr:sp macro="" textlink="">
      <cdr:nvSpPr>
        <cdr:cNvPr id="3" name="Tekstfelt 1">
          <a:extLst xmlns:a="http://schemas.openxmlformats.org/drawingml/2006/main">
            <a:ext uri="{FF2B5EF4-FFF2-40B4-BE49-F238E27FC236}">
              <a16:creationId xmlns:a16="http://schemas.microsoft.com/office/drawing/2014/main" id="{60E5D9F4-C8A6-7587-CD2E-E178E8E2CD65}"/>
            </a:ext>
          </a:extLst>
        </cdr:cNvPr>
        <cdr:cNvSpPr txBox="1"/>
      </cdr:nvSpPr>
      <cdr:spPr>
        <a:xfrm xmlns:a="http://schemas.openxmlformats.org/drawingml/2006/main">
          <a:off x="4876712" y="2366441"/>
          <a:ext cx="2189943" cy="2865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200" b="1"/>
            <a:t>Markstørrelse</a:t>
          </a:r>
          <a:r>
            <a:rPr lang="da-DK" sz="1200" b="1" baseline="0"/>
            <a:t> </a:t>
          </a:r>
          <a:r>
            <a:rPr lang="da-DK" sz="1200" b="1"/>
            <a:t>(ha)</a:t>
          </a:r>
        </a:p>
      </cdr:txBody>
    </cdr:sp>
  </cdr:relSizeAnchor>
</c:userShapes>
</file>

<file path=xl/drawings/drawing4.xml><?xml version="1.0" encoding="utf-8"?>
<xdr:wsDr xmlns:xdr="http://schemas.openxmlformats.org/drawingml/2006/spreadsheetDrawing" xmlns:a="http://schemas.openxmlformats.org/drawingml/2006/main">
  <xdr:twoCellAnchor>
    <xdr:from>
      <xdr:col>3</xdr:col>
      <xdr:colOff>416718</xdr:colOff>
      <xdr:row>39</xdr:row>
      <xdr:rowOff>226318</xdr:rowOff>
    </xdr:from>
    <xdr:to>
      <xdr:col>17</xdr:col>
      <xdr:colOff>668151</xdr:colOff>
      <xdr:row>57</xdr:row>
      <xdr:rowOff>166686</xdr:rowOff>
    </xdr:to>
    <xdr:graphicFrame macro="">
      <xdr:nvGraphicFramePr>
        <xdr:cNvPr id="2" name="Diagram 1">
          <a:extLst>
            <a:ext uri="{FF2B5EF4-FFF2-40B4-BE49-F238E27FC236}">
              <a16:creationId xmlns:a16="http://schemas.microsoft.com/office/drawing/2014/main" id="{04B98F50-0F8F-4632-AADC-48E1ABD0B9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202405</xdr:colOff>
      <xdr:row>39</xdr:row>
      <xdr:rowOff>229023</xdr:rowOff>
    </xdr:from>
    <xdr:to>
      <xdr:col>31</xdr:col>
      <xdr:colOff>47624</xdr:colOff>
      <xdr:row>57</xdr:row>
      <xdr:rowOff>166688</xdr:rowOff>
    </xdr:to>
    <xdr:graphicFrame macro="">
      <xdr:nvGraphicFramePr>
        <xdr:cNvPr id="3" name="Diagram 2">
          <a:extLst>
            <a:ext uri="{FF2B5EF4-FFF2-40B4-BE49-F238E27FC236}">
              <a16:creationId xmlns:a16="http://schemas.microsoft.com/office/drawing/2014/main" id="{96E17184-247F-40CD-A949-D80E8D140F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0.7935</cdr:x>
      <cdr:y>0.91517</cdr:y>
    </cdr:from>
    <cdr:to>
      <cdr:x>0.95062</cdr:x>
      <cdr:y>0.97429</cdr:y>
    </cdr:to>
    <cdr:sp macro="" textlink="">
      <cdr:nvSpPr>
        <cdr:cNvPr id="2" name="Tekstfelt 1">
          <a:extLst xmlns:a="http://schemas.openxmlformats.org/drawingml/2006/main">
            <a:ext uri="{FF2B5EF4-FFF2-40B4-BE49-F238E27FC236}">
              <a16:creationId xmlns:a16="http://schemas.microsoft.com/office/drawing/2014/main" id="{5DBF5FB3-C5AA-3903-12B5-40D371A11004}"/>
            </a:ext>
          </a:extLst>
        </cdr:cNvPr>
        <cdr:cNvSpPr txBox="1"/>
      </cdr:nvSpPr>
      <cdr:spPr>
        <a:xfrm xmlns:a="http://schemas.openxmlformats.org/drawingml/2006/main">
          <a:off x="5953127" y="4238526"/>
          <a:ext cx="1178719" cy="2738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a-DK" sz="1400" b="1"/>
            <a:t>Afstand</a:t>
          </a:r>
          <a:r>
            <a:rPr lang="da-DK" sz="1400" b="1" baseline="0"/>
            <a:t> (km)</a:t>
          </a:r>
          <a:endParaRPr lang="da-DK" sz="1400" b="1"/>
        </a:p>
      </cdr:txBody>
    </cdr:sp>
  </cdr:relSizeAnchor>
</c:userShapes>
</file>

<file path=xl/drawings/drawing6.xml><?xml version="1.0" encoding="utf-8"?>
<c:userShapes xmlns:c="http://schemas.openxmlformats.org/drawingml/2006/chart">
  <cdr:relSizeAnchor xmlns:cdr="http://schemas.openxmlformats.org/drawingml/2006/chartDrawing">
    <cdr:from>
      <cdr:x>0.79614</cdr:x>
      <cdr:y>0.91384</cdr:y>
    </cdr:from>
    <cdr:to>
      <cdr:x>0.94705</cdr:x>
      <cdr:y>0.973</cdr:y>
    </cdr:to>
    <cdr:sp macro="" textlink="">
      <cdr:nvSpPr>
        <cdr:cNvPr id="2" name="Tekstfelt 1">
          <a:extLst xmlns:a="http://schemas.openxmlformats.org/drawingml/2006/main">
            <a:ext uri="{FF2B5EF4-FFF2-40B4-BE49-F238E27FC236}">
              <a16:creationId xmlns:a16="http://schemas.microsoft.com/office/drawing/2014/main" id="{A60DE3EF-A344-634C-8908-B97F6636B96F}"/>
            </a:ext>
          </a:extLst>
        </cdr:cNvPr>
        <cdr:cNvSpPr txBox="1"/>
      </cdr:nvSpPr>
      <cdr:spPr>
        <a:xfrm xmlns:a="http://schemas.openxmlformats.org/drawingml/2006/main">
          <a:off x="6218237" y="4229894"/>
          <a:ext cx="1178719" cy="2738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400" b="1"/>
            <a:t>Afstand</a:t>
          </a:r>
          <a:r>
            <a:rPr lang="da-DK" sz="1400" b="1" baseline="0"/>
            <a:t> (km)</a:t>
          </a:r>
          <a:endParaRPr lang="da-DK" sz="1400" b="1"/>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39281</xdr:colOff>
      <xdr:row>41</xdr:row>
      <xdr:rowOff>93180</xdr:rowOff>
    </xdr:from>
    <xdr:to>
      <xdr:col>4</xdr:col>
      <xdr:colOff>455543</xdr:colOff>
      <xdr:row>54</xdr:row>
      <xdr:rowOff>155299</xdr:rowOff>
    </xdr:to>
    <xdr:graphicFrame macro="">
      <xdr:nvGraphicFramePr>
        <xdr:cNvPr id="5" name="Diagram 4">
          <a:extLst>
            <a:ext uri="{FF2B5EF4-FFF2-40B4-BE49-F238E27FC236}">
              <a16:creationId xmlns:a16="http://schemas.microsoft.com/office/drawing/2014/main" id="{22D3D5EB-EF48-A410-E6E0-BA497DD6FE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610665</xdr:colOff>
      <xdr:row>41</xdr:row>
      <xdr:rowOff>93181</xdr:rowOff>
    </xdr:from>
    <xdr:to>
      <xdr:col>9</xdr:col>
      <xdr:colOff>217416</xdr:colOff>
      <xdr:row>54</xdr:row>
      <xdr:rowOff>144947</xdr:rowOff>
    </xdr:to>
    <xdr:graphicFrame macro="">
      <xdr:nvGraphicFramePr>
        <xdr:cNvPr id="6" name="Diagram 5">
          <a:extLst>
            <a:ext uri="{FF2B5EF4-FFF2-40B4-BE49-F238E27FC236}">
              <a16:creationId xmlns:a16="http://schemas.microsoft.com/office/drawing/2014/main" id="{5A676066-8EDE-4ADE-8A1D-BBB90467B3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383070</xdr:colOff>
      <xdr:row>41</xdr:row>
      <xdr:rowOff>93181</xdr:rowOff>
    </xdr:from>
    <xdr:to>
      <xdr:col>17</xdr:col>
      <xdr:colOff>238125</xdr:colOff>
      <xdr:row>54</xdr:row>
      <xdr:rowOff>134593</xdr:rowOff>
    </xdr:to>
    <xdr:graphicFrame macro="">
      <xdr:nvGraphicFramePr>
        <xdr:cNvPr id="2" name="Diagram 1">
          <a:extLst>
            <a:ext uri="{FF2B5EF4-FFF2-40B4-BE49-F238E27FC236}">
              <a16:creationId xmlns:a16="http://schemas.microsoft.com/office/drawing/2014/main" id="{716C1405-6FDC-4FA8-97B9-FBA573027E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53836</xdr:colOff>
      <xdr:row>54</xdr:row>
      <xdr:rowOff>227772</xdr:rowOff>
    </xdr:from>
    <xdr:to>
      <xdr:col>7</xdr:col>
      <xdr:colOff>569430</xdr:colOff>
      <xdr:row>67</xdr:row>
      <xdr:rowOff>0</xdr:rowOff>
    </xdr:to>
    <xdr:graphicFrame macro="">
      <xdr:nvGraphicFramePr>
        <xdr:cNvPr id="3" name="Diagram 2">
          <a:extLst>
            <a:ext uri="{FF2B5EF4-FFF2-40B4-BE49-F238E27FC236}">
              <a16:creationId xmlns:a16="http://schemas.microsoft.com/office/drawing/2014/main" id="{403F0E9A-0FF8-962B-1F48-E69B516F32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0.6326</cdr:x>
      <cdr:y>0.87613</cdr:y>
    </cdr:from>
    <cdr:to>
      <cdr:x>0.91691</cdr:x>
      <cdr:y>0.97049</cdr:y>
    </cdr:to>
    <cdr:sp macro="" textlink="">
      <cdr:nvSpPr>
        <cdr:cNvPr id="2" name="Tekstfelt 1">
          <a:extLst xmlns:a="http://schemas.openxmlformats.org/drawingml/2006/main">
            <a:ext uri="{FF2B5EF4-FFF2-40B4-BE49-F238E27FC236}">
              <a16:creationId xmlns:a16="http://schemas.microsoft.com/office/drawing/2014/main" id="{82ACBD29-D722-93F9-D218-D08C76C66585}"/>
            </a:ext>
          </a:extLst>
        </cdr:cNvPr>
        <cdr:cNvSpPr txBox="1"/>
      </cdr:nvSpPr>
      <cdr:spPr>
        <a:xfrm xmlns:a="http://schemas.openxmlformats.org/drawingml/2006/main">
          <a:off x="4869387" y="2621112"/>
          <a:ext cx="2188463" cy="2822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a-DK" sz="1200" b="1"/>
            <a:t>Afstand til marken (km)</a:t>
          </a:r>
        </a:p>
      </cdr:txBody>
    </cdr:sp>
  </cdr:relSizeAnchor>
  <cdr:relSizeAnchor xmlns:cdr="http://schemas.openxmlformats.org/drawingml/2006/chartDrawing">
    <cdr:from>
      <cdr:x>0.63312</cdr:x>
      <cdr:y>0.77928</cdr:y>
    </cdr:from>
    <cdr:to>
      <cdr:x>0.91743</cdr:x>
      <cdr:y>0.87363</cdr:y>
    </cdr:to>
    <cdr:sp macro="" textlink="">
      <cdr:nvSpPr>
        <cdr:cNvPr id="3" name="Tekstfelt 1">
          <a:extLst xmlns:a="http://schemas.openxmlformats.org/drawingml/2006/main">
            <a:ext uri="{FF2B5EF4-FFF2-40B4-BE49-F238E27FC236}">
              <a16:creationId xmlns:a16="http://schemas.microsoft.com/office/drawing/2014/main" id="{60E5D9F4-C8A6-7587-CD2E-E178E8E2CD65}"/>
            </a:ext>
          </a:extLst>
        </cdr:cNvPr>
        <cdr:cNvSpPr txBox="1"/>
      </cdr:nvSpPr>
      <cdr:spPr>
        <a:xfrm xmlns:a="http://schemas.openxmlformats.org/drawingml/2006/main">
          <a:off x="4876712" y="2366441"/>
          <a:ext cx="2189943" cy="2865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200" b="1"/>
            <a:t>Markstørrelse</a:t>
          </a:r>
          <a:r>
            <a:rPr lang="da-DK" sz="1200" b="1" baseline="0"/>
            <a:t> </a:t>
          </a:r>
          <a:r>
            <a:rPr lang="da-DK" sz="1200" b="1"/>
            <a:t>(ha)</a:t>
          </a:r>
        </a:p>
      </cdr:txBody>
    </cdr:sp>
  </cdr:relSizeAnchor>
</c:userShapes>
</file>

<file path=xl/drawings/drawing9.xml><?xml version="1.0" encoding="utf-8"?>
<xdr:wsDr xmlns:xdr="http://schemas.openxmlformats.org/drawingml/2006/spreadsheetDrawing" xmlns:a="http://schemas.openxmlformats.org/drawingml/2006/main">
  <xdr:twoCellAnchor>
    <xdr:from>
      <xdr:col>3</xdr:col>
      <xdr:colOff>547687</xdr:colOff>
      <xdr:row>39</xdr:row>
      <xdr:rowOff>214412</xdr:rowOff>
    </xdr:from>
    <xdr:to>
      <xdr:col>18</xdr:col>
      <xdr:colOff>120464</xdr:colOff>
      <xdr:row>57</xdr:row>
      <xdr:rowOff>166686</xdr:rowOff>
    </xdr:to>
    <xdr:graphicFrame macro="">
      <xdr:nvGraphicFramePr>
        <xdr:cNvPr id="2" name="Diagram 1">
          <a:extLst>
            <a:ext uri="{FF2B5EF4-FFF2-40B4-BE49-F238E27FC236}">
              <a16:creationId xmlns:a16="http://schemas.microsoft.com/office/drawing/2014/main" id="{001E59DF-241D-40C4-A674-CFCE7E9677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428625</xdr:colOff>
      <xdr:row>39</xdr:row>
      <xdr:rowOff>217114</xdr:rowOff>
    </xdr:from>
    <xdr:to>
      <xdr:col>30</xdr:col>
      <xdr:colOff>573401</xdr:colOff>
      <xdr:row>57</xdr:row>
      <xdr:rowOff>154781</xdr:rowOff>
    </xdr:to>
    <xdr:graphicFrame macro="">
      <xdr:nvGraphicFramePr>
        <xdr:cNvPr id="3" name="Diagram 2">
          <a:extLst>
            <a:ext uri="{FF2B5EF4-FFF2-40B4-BE49-F238E27FC236}">
              <a16:creationId xmlns:a16="http://schemas.microsoft.com/office/drawing/2014/main" id="{2011EC7A-7EB1-4FB9-A2E9-43D8DDD23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Benita Hyldgaard" id="{692F0638-DDE1-48B3-AF34-E99CFF8E7E21}" userId="S::behy@seges.dk::cdf61ba9-0416-4fc5-8a8e-15b84b9fddc2" providerId="AD"/>
</personList>
</file>

<file path=xl/theme/theme1.xml><?xml version="1.0" encoding="utf-8"?>
<a:theme xmlns:a="http://schemas.openxmlformats.org/drawingml/2006/main" name="Kontortema">
  <a:themeElements>
    <a:clrScheme name="SEGES">
      <a:dk1>
        <a:srgbClr val="000000"/>
      </a:dk1>
      <a:lt1>
        <a:sysClr val="window" lastClr="FFFFFF"/>
      </a:lt1>
      <a:dk2>
        <a:srgbClr val="09562C"/>
      </a:dk2>
      <a:lt2>
        <a:srgbClr val="E7E5DB"/>
      </a:lt2>
      <a:accent1>
        <a:srgbClr val="076471"/>
      </a:accent1>
      <a:accent2>
        <a:srgbClr val="C8C7B2"/>
      </a:accent2>
      <a:accent3>
        <a:srgbClr val="9DDCF9"/>
      </a:accent3>
      <a:accent4>
        <a:srgbClr val="7C9877"/>
      </a:accent4>
      <a:accent5>
        <a:srgbClr val="338291"/>
      </a:accent5>
      <a:accent6>
        <a:srgbClr val="E95D0F"/>
      </a:accent6>
      <a:hlink>
        <a:srgbClr val="076471"/>
      </a:hlink>
      <a:folHlink>
        <a:srgbClr val="E95D0F"/>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29" dT="2022-11-09T13:24:13.32" personId="{692F0638-DDE1-48B3-AF34-E99CFF8E7E21}" id="{27AF56A4-7654-42E2-B796-08F861BC1330}">
    <text>Tallene i denne tabel angiver brændstofforbrug i marken. "Transport" skal være med i denne liste for at regnearket fungerer og brændstofforbruget i marken for "Transport" er derfor sat til "0".</text>
  </threadedComment>
</ThreadedComments>
</file>

<file path=xl/threadedComments/threadedComment2.xml><?xml version="1.0" encoding="utf-8"?>
<ThreadedComments xmlns="http://schemas.microsoft.com/office/spreadsheetml/2018/threadedcomments" xmlns:x="http://schemas.openxmlformats.org/spreadsheetml/2006/main">
  <threadedComment ref="F7" dT="2022-09-26T07:07:06.02" personId="{692F0638-DDE1-48B3-AF34-E99CFF8E7E21}" id="{9997AEAC-0EB2-4719-A45D-E5F292F2B455}">
    <text>Beregnes ud fra "Mængde pr. behandling" og "lastkapacitet".</text>
  </threadedComment>
  <threadedComment ref="B10" dT="2022-09-26T06:58:09.28" personId="{692F0638-DDE1-48B3-AF34-E99CFF8E7E21}" id="{A6670269-5A3A-4493-AEB3-FC58185E235D}">
    <text>Brug "Drop down" listen, hvis der skal ændres til en anden så-aktivitet. Hvis den ønskede aktivitet mangler i listen, kan den tilføjes til listen i fanebladet "Standardtal".</text>
  </threadedComment>
  <threadedComment ref="D11" dT="2022-09-26T07:04:56.90" personId="{692F0638-DDE1-48B3-AF34-E99CFF8E7E21}" id="{DD0E72F6-41FB-42B5-B38E-48D172DB378D}">
    <text>Beregnes ud fra "mængde pr. behandling" og "Lastkapacitet", da det forventes, at lastkapaciteten, fremfor tidsforbruget, er begrænsende for hvor mange hektar, der kan behandles før hjemkørsel.
Der kan indtastes en værdi i denne celle, hvis det ønskes. 
Hvis du senere ønsker, at tallet beregnes, så kan du indsætte denne formel "=E11/J11".</text>
  </threadedComment>
  <threadedComment ref="F12" dT="2022-10-07T09:25:35.56" personId="{692F0638-DDE1-48B3-AF34-E99CFF8E7E21}" id="{88522949-B6E6-454B-A642-3E3E97CC995D}">
    <text>Her udregnes en værdi, hvis der ikke er udfyldt en værdi i lastkapacitet for "Traktor med vogn". Dvs. der benyttes ikke traktor til transport af udsæd og udsæden forventes at blive transporteret i såmåskinen.</text>
  </threadedComment>
  <threadedComment ref="H13" dT="2022-10-07T08:54:14.05" personId="{692F0638-DDE1-48B3-AF34-E99CFF8E7E21}" id="{BAE90F58-CEC6-4848-8B0F-C6A3DCABDE11}">
    <text>Ens med lastkapaciteten i markredskabet (dvs. gyllevognen i celle E13), da det forventes, at der ikke benyttes en særskilt vogn til gylletransport.</text>
  </threadedComment>
  <threadedComment ref="B20" dT="2022-09-26T06:58:40.03" personId="{692F0638-DDE1-48B3-AF34-E99CFF8E7E21}" id="{8B51E5D4-0C9B-47C5-861B-6E0469FDC163}">
    <text>Brug "Drop down" listen, hvis der skal ændres til en anden type af harvning. 
Hvis den ønskede aktivitet mangler i listen, kan den tilføjes til listen i fanebladet "Standardtal".</text>
  </threadedComment>
  <threadedComment ref="B23" dT="2022-09-26T06:58:59.03" personId="{692F0638-DDE1-48B3-AF34-E99CFF8E7E21}" id="{9422B2B1-83BD-4030-B2E5-CF87DA832A26}">
    <text>Brug "Drop down" listen, hvis der skal ændres til en anden type af strigling. 
Hvis den ønskede aktivitet mangler i listen, kan den tilføjes til listen i fanebladet "Standardtal".</text>
  </threadedComment>
  <threadedComment ref="B24" dT="2022-09-26T06:59:23.50" personId="{692F0638-DDE1-48B3-AF34-E99CFF8E7E21}" id="{D0488ED7-924D-4594-9D0B-3F11052D731A}">
    <text>Brug "Drop down" listen, hvis der skal ændres til en anden type af skårlægning.
Hvis den ønskede aktivitet mangler i listen, kan den tilføjes til listen i fanebladet "Standardtal".</text>
  </threadedComment>
  <threadedComment ref="B25" dT="2022-09-26T07:01:49.59" personId="{692F0638-DDE1-48B3-AF34-E99CFF8E7E21}" id="{7E45D2BA-0D16-4600-BD57-E724C9F73C56}">
    <text>Brug "Drop down" listen, hvis der skal ændres til en anden type af snitning.
Hvis den ønskede aktivitet mangler i listen, kan den tilføjes til listen i fanebladet "Standardtal".</text>
  </threadedComment>
  <threadedComment ref="B29" dT="2022-09-26T07:02:20.54" personId="{692F0638-DDE1-48B3-AF34-E99CFF8E7E21}" id="{8CC3ABA6-A603-4DE3-B0A2-8A5DAAA87CC3}">
    <text>Hvis den ønskede aktivitet mangler i listen, kan den tilføjes til listen i fanebladet "Standardtal" og derefter kan den vælges her.</text>
  </threadedComment>
  <threadedComment ref="C40" dT="2022-11-09T13:59:57.90" personId="{692F0638-DDE1-48B3-AF34-E99CFF8E7E21}" id="{FF758F12-6B09-4F94-A8E0-12B47174CAA1}">
    <text>Brændstofpris kan ændres i fanebladet "Standardtal"</text>
  </threadedComment>
</ThreadedComments>
</file>

<file path=xl/threadedComments/threadedComment3.xml><?xml version="1.0" encoding="utf-8"?>
<ThreadedComments xmlns="http://schemas.microsoft.com/office/spreadsheetml/2018/threadedcomments" xmlns:x="http://schemas.openxmlformats.org/spreadsheetml/2006/main">
  <threadedComment ref="J9" dT="2022-11-09T14:02:12.17" personId="{692F0638-DDE1-48B3-AF34-E99CFF8E7E21}" id="{CE95D912-7CE6-42E0-9DB6-D231BEDBD419}">
    <text>Dette tal kan ændres i fanebladet "Standardtal".</text>
  </threadedComment>
  <threadedComment ref="M9" dT="2022-11-09T14:02:17.34" personId="{692F0638-DDE1-48B3-AF34-E99CFF8E7E21}" id="{BE27C208-1982-43FB-99A6-C0CFC10A2883}">
    <text>Dette tal kan ændres i fanebladet "Standardtal".</text>
  </threadedComment>
</ThreadedComments>
</file>

<file path=xl/threadedComments/threadedComment4.xml><?xml version="1.0" encoding="utf-8"?>
<ThreadedComments xmlns="http://schemas.microsoft.com/office/spreadsheetml/2018/threadedcomments" xmlns:x="http://schemas.openxmlformats.org/spreadsheetml/2006/main">
  <threadedComment ref="F7" dT="2022-09-26T07:07:06.02" personId="{692F0638-DDE1-48B3-AF34-E99CFF8E7E21}" id="{6ECD6681-947E-4D6A-B54C-620CE1D035BF}">
    <text>Beregnes ud fra "Mængde pr. behandling" og "lastkapacitet".</text>
  </threadedComment>
  <threadedComment ref="B10" dT="2022-09-26T06:58:09.28" personId="{692F0638-DDE1-48B3-AF34-E99CFF8E7E21}" id="{D8A3FA44-2891-451D-B71B-C5EC5F0C51BE}">
    <text>Brug "Drop down" listen, hvis der skal ændres til en anden så-aktivitet. Hvis den ønskede aktivitet mangler i listen, kan den tilføjes til listen i fanebladet "Standardtal".</text>
  </threadedComment>
  <threadedComment ref="D11" dT="2022-09-26T07:04:56.90" personId="{692F0638-DDE1-48B3-AF34-E99CFF8E7E21}" id="{CA30B127-B533-414C-A021-1E0077BA09E6}">
    <text>Beregnes ud fra "mængde pr. behandling" og "Lastkapacitet", da det forventes, at lastkapaciteten, fremfor tidsforbruget, er begrænsende for hvor mange hektar, der kan behandles før hjemkørsel.
Der kan indtastes en værdi i denne celle, hvis det ønskes. 
Hvis du senere ønsker, at tallet beregnes, så kan du indsætte denne formel "=E11/J11".</text>
  </threadedComment>
  <threadedComment ref="F12" dT="2022-10-07T09:25:35.56" personId="{692F0638-DDE1-48B3-AF34-E99CFF8E7E21}" id="{AD132F49-A86F-4F01-AAF6-D6A3A7BD1C9C}">
    <text>Her udregnes en værdi, hvis der ikke er udfyldt en værdi i lastkapacitet for "Traktor med vogn". Dvs. der benyttes ikke traktor til transport af udsæd og udsæden forventes at blive transporteret i såmåskinen.</text>
  </threadedComment>
  <threadedComment ref="H13" dT="2022-10-07T08:54:14.05" personId="{692F0638-DDE1-48B3-AF34-E99CFF8E7E21}" id="{8090BD60-096A-4877-A57C-F85DAD861783}">
    <text>Ens med lastkapaciteten i markredskabet (dvs. gyllevognen i celle E13), da det forventes, at der ikke benyttes en særskilt vogn til gylletransport.</text>
  </threadedComment>
  <threadedComment ref="B20" dT="2022-09-26T06:58:40.03" personId="{692F0638-DDE1-48B3-AF34-E99CFF8E7E21}" id="{C9FA70B0-4C06-4BC3-B263-5B3E77D16C53}">
    <text>Brug "Drop down" listen, hvis der skal ændres til en anden type af harvning. 
Hvis den ønskede aktivitet mangler i listen, kan den tilføjes til listen i fanebladet "Standardtal".</text>
  </threadedComment>
  <threadedComment ref="B23" dT="2022-09-26T06:58:59.03" personId="{692F0638-DDE1-48B3-AF34-E99CFF8E7E21}" id="{4CF7B289-46F1-4B3C-826B-0783BFBA8CA2}">
    <text>Brug "Drop down" listen, hvis der skal ændres til en anden type af strigling. 
Hvis den ønskede aktivitet mangler i listen, kan den tilføjes til listen i fanebladet "Standardtal".</text>
  </threadedComment>
  <threadedComment ref="B24" dT="2022-09-26T06:59:23.50" personId="{692F0638-DDE1-48B3-AF34-E99CFF8E7E21}" id="{1683D414-B146-4C4C-9971-6CF5C5C3AD86}">
    <text>Brug "Drop down" listen, hvis der skal ændres til en anden type af skårlægning.
Hvis den ønskede aktivitet mangler i listen, kan den tilføjes til listen i fanebladet "Standardtal".</text>
  </threadedComment>
  <threadedComment ref="B25" dT="2022-09-26T07:01:49.59" personId="{692F0638-DDE1-48B3-AF34-E99CFF8E7E21}" id="{71B2F24F-2211-4233-A392-82811F46EA9F}">
    <text>Brug "Drop down" listen, hvis der skal ændres til en anden type af snitning.
Hvis den ønskede aktivitet mangler i listen, kan den tilføjes til listen i fanebladet "Standardtal".</text>
  </threadedComment>
  <threadedComment ref="B29" dT="2022-09-26T07:02:20.54" personId="{692F0638-DDE1-48B3-AF34-E99CFF8E7E21}" id="{15CB3688-6D06-453B-88C4-BC1FC1855F61}">
    <text>Hvis den ønskede aktivitet mangler i listen, kan den tilføjes til listen i fanebladet "Standardtal" og derefter kan den vælges her.</text>
  </threadedComment>
  <threadedComment ref="C40" dT="2022-11-09T13:59:57.90" personId="{692F0638-DDE1-48B3-AF34-E99CFF8E7E21}" id="{79DBDEA2-23B8-470D-89C5-CB07EA047585}">
    <text>Brændstofpris kan ændres i fanebladet "Standardtal"</text>
  </threadedComment>
</ThreadedComments>
</file>

<file path=xl/threadedComments/threadedComment5.xml><?xml version="1.0" encoding="utf-8"?>
<ThreadedComments xmlns="http://schemas.microsoft.com/office/spreadsheetml/2018/threadedcomments" xmlns:x="http://schemas.openxmlformats.org/spreadsheetml/2006/main">
  <threadedComment ref="J9" dT="2022-11-09T14:02:12.17" personId="{692F0638-DDE1-48B3-AF34-E99CFF8E7E21}" id="{95614D83-3000-4432-8716-750D6732057F}">
    <text>Dette tal kan ændres i fanebladet "Standardtal".</text>
  </threadedComment>
  <threadedComment ref="M9" dT="2022-11-09T14:02:17.34" personId="{692F0638-DDE1-48B3-AF34-E99CFF8E7E21}" id="{F9340CA6-06EE-42EC-A92C-54A1F68F25A3}">
    <text>Dette tal kan ændres i fanebladet "Standardtal".</text>
  </threadedComment>
</ThreadedComments>
</file>

<file path=xl/threadedComments/threadedComment6.xml><?xml version="1.0" encoding="utf-8"?>
<ThreadedComments xmlns="http://schemas.microsoft.com/office/spreadsheetml/2018/threadedcomments" xmlns:x="http://schemas.openxmlformats.org/spreadsheetml/2006/main">
  <threadedComment ref="F7" dT="2022-09-26T07:07:06.02" personId="{692F0638-DDE1-48B3-AF34-E99CFF8E7E21}" id="{270E6498-9601-4D3E-A407-14E84445E31D}">
    <text>Beregnes ud fra "Mængde pr. behandling" og "lastkapacitet".</text>
  </threadedComment>
  <threadedComment ref="B10" dT="2022-09-26T06:58:09.28" personId="{692F0638-DDE1-48B3-AF34-E99CFF8E7E21}" id="{AD2C9EB6-17ED-4DF8-AE4C-FF5D543CAE4F}">
    <text>Brug "Drop down" listen, hvis der skal ændres til en anden så-aktivitet. Hvis den ønskede aktivitet mangler i listen, kan den tilføjes til listen i fanebladet "Standardtal".</text>
  </threadedComment>
  <threadedComment ref="D11" dT="2022-09-26T07:04:56.90" personId="{692F0638-DDE1-48B3-AF34-E99CFF8E7E21}" id="{F1A6E6FC-F83B-4512-845B-52DE9913670D}">
    <text>Beregnes ud fra "mængde pr. behandling" og "Lastkapacitet", da det forventes, at lastkapaciteten, fremfor tidsforbruget, er begrænsende for hvor mange hektar, der kan behandles før hjemkørsel.
Der kan indtastes en værdi i denne celle, hvis det ønskes. 
Hvis du senere ønsker, at tallet beregnes, så kan du indsætte denne formel "=E11/J11".</text>
  </threadedComment>
  <threadedComment ref="F12" dT="2022-10-07T09:25:35.56" personId="{692F0638-DDE1-48B3-AF34-E99CFF8E7E21}" id="{DEC507CE-2D71-43C2-927F-65DE55873566}">
    <text>Her udregnes en værdi, hvis der ikke er udfyldt en værdi i lastkapacitet for "Traktor med vogn". Dvs. der benyttes ikke traktor til transport af udsæd og udsæden forventes at blive transporteret i såmåskinen.</text>
  </threadedComment>
  <threadedComment ref="H13" dT="2022-10-07T08:54:14.05" personId="{692F0638-DDE1-48B3-AF34-E99CFF8E7E21}" id="{B2ABB7E7-69BF-4C5F-A6B2-4A69DBA4A4A5}">
    <text>Ens med lastkapaciteten i markredskabet (dvs. gyllevognen i celle E13), da det forventes, at der ikke benyttes en særskilt vogn til gylletransport.</text>
  </threadedComment>
  <threadedComment ref="B20" dT="2022-09-26T06:58:40.03" personId="{692F0638-DDE1-48B3-AF34-E99CFF8E7E21}" id="{D99EF5FF-7D6E-44E9-B52C-28DE6BFD06F0}">
    <text>Brug "Drop down" listen, hvis der skal ændres til en anden type af harvning. 
Hvis den ønskede aktivitet mangler i listen, kan den tilføjes til listen i fanebladet "Standardtal".</text>
  </threadedComment>
  <threadedComment ref="B23" dT="2022-09-26T06:58:59.03" personId="{692F0638-DDE1-48B3-AF34-E99CFF8E7E21}" id="{EBD2D84C-7CBD-4724-873B-B65659B1FAA1}">
    <text>Brug "Drop down" listen, hvis der skal ændres til en anden type af strigling. 
Hvis den ønskede aktivitet mangler i listen, kan den tilføjes til listen i fanebladet "Standardtal".</text>
  </threadedComment>
  <threadedComment ref="B24" dT="2022-09-26T06:59:23.50" personId="{692F0638-DDE1-48B3-AF34-E99CFF8E7E21}" id="{720C8E65-1654-45CA-B291-6CD8095CC5F7}">
    <text>Brug "Drop down" listen, hvis der skal ændres til en anden type af skårlægning.
Hvis den ønskede aktivitet mangler i listen, kan den tilføjes til listen i fanebladet "Standardtal".</text>
  </threadedComment>
  <threadedComment ref="B25" dT="2022-09-26T07:01:49.59" personId="{692F0638-DDE1-48B3-AF34-E99CFF8E7E21}" id="{1F4AAE18-78A8-4D21-BA24-85EC7EE02430}">
    <text>Brug "Drop down" listen, hvis der skal ændres til en anden type af snitning.
Hvis den ønskede aktivitet mangler i listen, kan den tilføjes til listen i fanebladet "Standardtal".</text>
  </threadedComment>
  <threadedComment ref="B29" dT="2022-09-26T07:02:20.54" personId="{692F0638-DDE1-48B3-AF34-E99CFF8E7E21}" id="{1E929D41-7F0F-45A1-A053-7479BF68E9BF}">
    <text>Hvis den ønskede aktivitet mangler i listen, kan den tilføjes til listen i fanebladet "Standardtal" og derefter kan den vælges her.</text>
  </threadedComment>
  <threadedComment ref="B30" dT="2022-10-25T11:11:51.93" personId="{692F0638-DDE1-48B3-AF34-E99CFF8E7E21}" id="{8AD510CF-453B-4146-9842-10BDF19A4DF4}">
    <text>Jeg har tilføjet harvning da der mangler "stængelknusning" i tabellen med brændstofforbrug. Da brændstofforbruget er sammenligneligt for stængelknusning og dybdeharvning kan "harvning, dybde-" bruges i stedet for.</text>
  </threadedComment>
  <threadedComment ref="C40" dT="2022-11-09T13:59:57.90" personId="{692F0638-DDE1-48B3-AF34-E99CFF8E7E21}" id="{2B1F9377-1D5B-4F6E-A616-E9FF4B7C1F32}">
    <text>Brændstofpris kan ændres i fanebladet "Standardtal"</text>
  </threadedComment>
</ThreadedComments>
</file>

<file path=xl/threadedComments/threadedComment7.xml><?xml version="1.0" encoding="utf-8"?>
<ThreadedComments xmlns="http://schemas.microsoft.com/office/spreadsheetml/2018/threadedcomments" xmlns:x="http://schemas.openxmlformats.org/spreadsheetml/2006/main">
  <threadedComment ref="J9" dT="2022-11-09T14:02:12.17" personId="{692F0638-DDE1-48B3-AF34-E99CFF8E7E21}" id="{D2CE7C8A-F950-44A4-A713-FC1CC4AF4D1B}">
    <text>Dette tal kan ændres i fanebladet "Standardtal".</text>
  </threadedComment>
  <threadedComment ref="M9" dT="2022-11-09T14:02:17.34" personId="{692F0638-DDE1-48B3-AF34-E99CFF8E7E21}" id="{CEC11874-407A-4C7B-B31C-FE4CF1E6BAA3}">
    <text>Dette tal kan ændres i fanebladet "Standardtal".</text>
  </threadedComment>
</ThreadedComments>
</file>

<file path=xl/threadedComments/threadedComment8.xml><?xml version="1.0" encoding="utf-8"?>
<ThreadedComments xmlns="http://schemas.microsoft.com/office/spreadsheetml/2018/threadedcomments" xmlns:x="http://schemas.openxmlformats.org/spreadsheetml/2006/main">
  <threadedComment ref="F7" dT="2022-09-26T07:07:06.02" personId="{692F0638-DDE1-48B3-AF34-E99CFF8E7E21}" id="{C0BC9293-9EC6-418C-89E6-0FC4196CB604}">
    <text>Beregnes ud fra "Mængde pr. behandling" og "lastkapacitet".</text>
  </threadedComment>
  <threadedComment ref="B10" dT="2022-09-26T06:58:09.28" personId="{692F0638-DDE1-48B3-AF34-E99CFF8E7E21}" id="{421E1394-9F9D-4D15-AE52-6F8E15BF3E5E}">
    <text>Brug "Drop down" listen, hvis der skal ændres til en anden så-aktivitet. Hvis den ønskede aktivitet mangler i listen, kan den tilføjes til listen i fanebladet "Standardtal".</text>
  </threadedComment>
  <threadedComment ref="D11" dT="2022-09-26T07:04:56.90" personId="{692F0638-DDE1-48B3-AF34-E99CFF8E7E21}" id="{93ACB287-8AF6-456C-A181-5CBF6C9234D3}">
    <text>Beregnes ud fra "mængde pr. behandling" og "Lastkapacitet", da det forventes, at lastkapaciteten, fremfor tidsforbruget, er begrænsende for hvor mange hektar, der kan behandles før hjemkørsel.
Der kan indtastes en værdi i denne celle, hvis det ønskes. 
Hvis du senere ønsker, at tallet beregnes, så kan du indsætte denne formel "=E11/J11".</text>
  </threadedComment>
  <threadedComment ref="F12" dT="2022-10-07T09:25:35.56" personId="{692F0638-DDE1-48B3-AF34-E99CFF8E7E21}" id="{CA90D704-F506-493B-811C-EE5CF6F1A35F}">
    <text>Her udregnes en værdi, hvis der ikke er udfyldt en værdi i lastkapacitet for "Traktor med vogn". Dvs. der benyttes ikke traktor til transport af udsæd og udsæden forventes at blive transporteret i såmåskinen.</text>
  </threadedComment>
  <threadedComment ref="H13" dT="2022-10-07T08:54:14.05" personId="{692F0638-DDE1-48B3-AF34-E99CFF8E7E21}" id="{8378C2F8-75B6-40D0-ABA4-2874DA6DE8A3}">
    <text>Ens med lastkapaciteten i markredskabet (dvs. gyllevognen i celle E13), da det forventes, at der ikke benyttes en særskilt vogn til gylletransport.</text>
  </threadedComment>
  <threadedComment ref="B23" dT="2022-09-26T06:58:40.03" personId="{692F0638-DDE1-48B3-AF34-E99CFF8E7E21}" id="{2641F9E0-654B-47F3-84AE-8A2248D45643}">
    <text>Brug "Drop down" listen, hvis der skal ændres til en anden type af harvning. 
Hvis den ønskede aktivitet mangler i listen, kan den tilføjes til listen i fanebladet "Standardtal".</text>
  </threadedComment>
  <threadedComment ref="B26" dT="2022-09-26T06:58:59.03" personId="{692F0638-DDE1-48B3-AF34-E99CFF8E7E21}" id="{530BFDC2-29F0-4E46-8C6D-4AE025FEC44E}">
    <text>Brug "Drop down" listen, hvis der skal ændres til en anden type af strigling. 
Hvis den ønskede aktivitet mangler i listen, kan den tilføjes til listen i fanebladet "Standardtal".</text>
  </threadedComment>
  <threadedComment ref="B27" dT="2022-09-26T06:59:23.50" personId="{692F0638-DDE1-48B3-AF34-E99CFF8E7E21}" id="{DFB28418-3CA8-45E9-B8EF-5D73BF636E5A}">
    <text>Brug "Drop down" listen, hvis der skal ændres til en anden type af skårlægning.
Hvis den ønskede aktivitet mangler i listen, kan den tilføjes til listen i fanebladet "Standardtal".</text>
  </threadedComment>
  <threadedComment ref="B28" dT="2022-09-26T07:01:49.59" personId="{692F0638-DDE1-48B3-AF34-E99CFF8E7E21}" id="{92F1BBE3-CBA4-4073-81D3-4C0D3F7FD491}">
    <text>Brug "Drop down" listen, hvis der skal ændres til en anden type af snitning.
Hvis den ønskede aktivitet mangler i listen, kan den tilføjes til listen i fanebladet "Standardtal".</text>
  </threadedComment>
  <threadedComment ref="B32" dT="2022-09-26T07:02:20.54" personId="{692F0638-DDE1-48B3-AF34-E99CFF8E7E21}" id="{B46E2A0F-28F4-495B-A9FF-79EB1E1E7F2A}">
    <text>Hvis den ønskede aktivitet mangler i listen, kan den tilføjes til listen i fanebladet "Standardtal" og derefter kan den vælges her.</text>
  </threadedComment>
  <threadedComment ref="C43" dT="2022-11-09T13:59:57.90" personId="{692F0638-DDE1-48B3-AF34-E99CFF8E7E21}" id="{67B54E69-A9E6-47F0-AF9F-6B2C961C4E7B}">
    <text>Brændstofpris kan ændres i fanebladet "Standardtal"</text>
  </threadedComment>
</ThreadedComments>
</file>

<file path=xl/threadedComments/threadedComment9.xml><?xml version="1.0" encoding="utf-8"?>
<ThreadedComments xmlns="http://schemas.microsoft.com/office/spreadsheetml/2018/threadedcomments" xmlns:x="http://schemas.openxmlformats.org/spreadsheetml/2006/main">
  <threadedComment ref="J9" dT="2022-11-09T14:02:12.17" personId="{692F0638-DDE1-48B3-AF34-E99CFF8E7E21}" id="{91BC6CBD-00F3-4A2A-80D8-CBAA6E6C6BBE}">
    <text>Dette tal kan ændres i fanebladet "Standardtal".</text>
  </threadedComment>
  <threadedComment ref="M9" dT="2022-11-09T14:02:17.34" personId="{692F0638-DDE1-48B3-AF34-E99CFF8E7E21}" id="{C5AB4607-02E5-4603-8DC8-30154331D178}">
    <text>Dette tal kan ændres i fanebladet "Standardtal".</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landbrugsinfo.dk/basis/6/1/3/produktionsokonomi_sadan_beregner_du_arrondering_og_transport" TargetMode="External"/><Relationship Id="rId2" Type="http://schemas.openxmlformats.org/officeDocument/2006/relationships/hyperlink" Target="https://www.landbrugsinfo.dk/Oekonomi/Produktionsoekonomi/Sider/Oekonomiske-konsekvenser-af-driftstilpasninger-vedroerende-transport_pl_15_2076.aspx" TargetMode="External"/><Relationship Id="rId1" Type="http://schemas.openxmlformats.org/officeDocument/2006/relationships/hyperlink" Target="https://www.landbrugsinfo.dk/public/2/1/8/abonnement_om_landbrugsinfo"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9.xml"/><Relationship Id="rId1" Type="http://schemas.openxmlformats.org/officeDocument/2006/relationships/printerSettings" Target="../printerSettings/printerSettings10.bin"/><Relationship Id="rId5" Type="http://schemas.microsoft.com/office/2017/10/relationships/threadedComment" Target="../threadedComments/threadedComment9.xml"/><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landbrugsinfo.dk/-/media/landbrugsinfo/public/d/1/e/32_farmtest_traktorers_braendstofforbrug1.pdf" TargetMode="External"/><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5.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6.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7.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8.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9.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pageSetUpPr fitToPage="1"/>
  </sheetPr>
  <dimension ref="A1:Y32"/>
  <sheetViews>
    <sheetView showGridLines="0" tabSelected="1" zoomScale="90" zoomScaleNormal="90" workbookViewId="0">
      <selection activeCell="C6" sqref="C6"/>
    </sheetView>
  </sheetViews>
  <sheetFormatPr defaultColWidth="0" defaultRowHeight="15" zeroHeight="1" x14ac:dyDescent="0.25"/>
  <cols>
    <col min="1" max="1" width="2.85546875" style="37" customWidth="1"/>
    <col min="2" max="2" width="31.85546875" style="1" customWidth="1"/>
    <col min="3" max="3" width="131.7109375" style="1" customWidth="1"/>
    <col min="4" max="4" width="15.7109375" style="37" bestFit="1" customWidth="1"/>
    <col min="5" max="18" width="9.140625" style="37" hidden="1" customWidth="1"/>
    <col min="19" max="19" width="2.5703125" style="37" hidden="1" customWidth="1"/>
    <col min="20" max="23" width="9.140625" style="1" hidden="1" customWidth="1"/>
    <col min="24" max="24" width="28.85546875" style="1" hidden="1" customWidth="1"/>
    <col min="25" max="25" width="34.140625" style="1" hidden="1" customWidth="1"/>
    <col min="26" max="16384" width="9.140625" style="1" hidden="1"/>
  </cols>
  <sheetData>
    <row r="1" spans="2:3" s="37" customFormat="1" ht="14.25" customHeight="1" x14ac:dyDescent="0.35">
      <c r="B1" s="118"/>
    </row>
    <row r="2" spans="2:3" ht="19.5" customHeight="1" x14ac:dyDescent="0.25">
      <c r="B2" s="213" t="s">
        <v>9</v>
      </c>
      <c r="C2" s="213" t="s">
        <v>154</v>
      </c>
    </row>
    <row r="3" spans="2:3" ht="19.5" customHeight="1" x14ac:dyDescent="0.25">
      <c r="B3" s="214" t="s">
        <v>8</v>
      </c>
      <c r="C3" s="282" t="s">
        <v>168</v>
      </c>
    </row>
    <row r="4" spans="2:3" ht="17.25" customHeight="1" x14ac:dyDescent="0.25">
      <c r="B4" s="215" t="s">
        <v>6</v>
      </c>
      <c r="C4" s="215" t="s">
        <v>116</v>
      </c>
    </row>
    <row r="5" spans="2:3" x14ac:dyDescent="0.25">
      <c r="B5" s="215" t="s">
        <v>167</v>
      </c>
      <c r="C5" s="194" t="s">
        <v>166</v>
      </c>
    </row>
    <row r="6" spans="2:3" ht="18" customHeight="1" x14ac:dyDescent="0.25">
      <c r="B6" s="283" t="s">
        <v>169</v>
      </c>
      <c r="C6" s="284" t="s">
        <v>170</v>
      </c>
    </row>
    <row r="7" spans="2:3" ht="16.5" customHeight="1" x14ac:dyDescent="0.25">
      <c r="B7" s="214" t="s">
        <v>7</v>
      </c>
      <c r="C7" s="253" t="s">
        <v>157</v>
      </c>
    </row>
    <row r="8" spans="2:3" ht="55.5" customHeight="1" x14ac:dyDescent="0.25">
      <c r="B8" s="215" t="s">
        <v>2</v>
      </c>
      <c r="C8" s="217" t="s">
        <v>185</v>
      </c>
    </row>
    <row r="9" spans="2:3" ht="17.25" customHeight="1" x14ac:dyDescent="0.25">
      <c r="B9" s="215" t="s">
        <v>0</v>
      </c>
      <c r="C9" s="217" t="s">
        <v>66</v>
      </c>
    </row>
    <row r="10" spans="2:3" ht="25.5" x14ac:dyDescent="0.25">
      <c r="B10" s="215" t="s">
        <v>5</v>
      </c>
      <c r="C10" s="217" t="s">
        <v>117</v>
      </c>
    </row>
    <row r="11" spans="2:3" ht="25.5" x14ac:dyDescent="0.25">
      <c r="B11" s="215" t="s">
        <v>4</v>
      </c>
      <c r="C11" s="217" t="s">
        <v>67</v>
      </c>
    </row>
    <row r="12" spans="2:3" x14ac:dyDescent="0.25">
      <c r="B12" s="215" t="s">
        <v>3</v>
      </c>
      <c r="C12" s="217" t="s">
        <v>19</v>
      </c>
    </row>
    <row r="13" spans="2:3" ht="78.75" customHeight="1" x14ac:dyDescent="0.25">
      <c r="B13" s="302" t="s">
        <v>11</v>
      </c>
      <c r="C13" s="217" t="s">
        <v>184</v>
      </c>
    </row>
    <row r="14" spans="2:3" ht="30.75" customHeight="1" x14ac:dyDescent="0.25">
      <c r="B14" s="302"/>
      <c r="C14" s="289" t="s">
        <v>175</v>
      </c>
    </row>
    <row r="15" spans="2:3" ht="17.25" customHeight="1" x14ac:dyDescent="0.25">
      <c r="B15" s="302"/>
      <c r="C15" s="216" t="s">
        <v>173</v>
      </c>
    </row>
    <row r="16" spans="2:3" ht="83.25" customHeight="1" x14ac:dyDescent="0.25">
      <c r="B16" s="302"/>
      <c r="C16" s="217" t="s">
        <v>174</v>
      </c>
    </row>
    <row r="17" spans="2:3" ht="218.25" customHeight="1" x14ac:dyDescent="0.25">
      <c r="B17" s="302"/>
      <c r="C17" s="217" t="s">
        <v>182</v>
      </c>
    </row>
    <row r="18" spans="2:3" ht="51" x14ac:dyDescent="0.25">
      <c r="B18" s="258"/>
      <c r="C18" s="217" t="s">
        <v>183</v>
      </c>
    </row>
    <row r="19" spans="2:3" x14ac:dyDescent="0.25">
      <c r="B19" s="215" t="s">
        <v>1</v>
      </c>
      <c r="C19" s="215" t="s">
        <v>16</v>
      </c>
    </row>
    <row r="20" spans="2:3" x14ac:dyDescent="0.25">
      <c r="B20" s="215" t="s">
        <v>10</v>
      </c>
      <c r="C20" s="215" t="s">
        <v>17</v>
      </c>
    </row>
    <row r="21" spans="2:3" s="37" customFormat="1" x14ac:dyDescent="0.25"/>
    <row r="22" spans="2:3" s="37" customFormat="1" x14ac:dyDescent="0.25"/>
    <row r="23" spans="2:3" s="37" customFormat="1" x14ac:dyDescent="0.25"/>
    <row r="24" spans="2:3" s="37" customFormat="1" x14ac:dyDescent="0.25"/>
    <row r="25" spans="2:3" s="37" customFormat="1" x14ac:dyDescent="0.25"/>
    <row r="26" spans="2:3" s="37" customFormat="1" x14ac:dyDescent="0.25"/>
    <row r="27" spans="2:3" s="37" customFormat="1" x14ac:dyDescent="0.25"/>
    <row r="28" spans="2:3" s="37" customFormat="1" ht="15" hidden="1" customHeight="1" x14ac:dyDescent="0.25"/>
    <row r="29" spans="2:3" s="37" customFormat="1" ht="15" hidden="1" customHeight="1" x14ac:dyDescent="0.25"/>
    <row r="30" spans="2:3" s="37" customFormat="1" ht="15" hidden="1" customHeight="1" x14ac:dyDescent="0.25"/>
    <row r="31" spans="2:3" s="37" customFormat="1" ht="15" hidden="1" customHeight="1" x14ac:dyDescent="0.25"/>
    <row r="32" spans="2:3" s="37" customFormat="1" ht="15" hidden="1" customHeight="1" x14ac:dyDescent="0.25"/>
  </sheetData>
  <sheetProtection algorithmName="SHA-512" hashValue="Ucj92GueD/wviV/1nGLeTYbhqtBvcPbw1IAW1BjzHxWlm8Ci7IoNxS0rwf9OOj4tXFtQbEAnK+vkC7A1zj83rg==" saltValue="+wFJqVFNCccI/3qbn579qg==" spinCount="100000" sheet="1" selectLockedCells="1"/>
  <mergeCells count="1">
    <mergeCell ref="B13:B17"/>
  </mergeCells>
  <hyperlinks>
    <hyperlink ref="C7" r:id="rId1" xr:uid="{00000000-0004-0000-0000-000000000000}"/>
    <hyperlink ref="C5" r:id="rId2" display="Version 1.3, se artikel" xr:uid="{6042556E-0E94-43AC-8B28-13E93647F0CC}"/>
    <hyperlink ref="C6" r:id="rId3" xr:uid="{661BF3F2-3A66-4B30-9373-CD510C85DE44}"/>
  </hyperlinks>
  <pageMargins left="0.7" right="0.7" top="0.75" bottom="0.75" header="0.3" footer="0.3"/>
  <pageSetup paperSize="9" scale="64" orientation="portrait"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DD0A3-5975-4C6F-8F8D-376AF98276BA}">
  <sheetPr>
    <tabColor rgb="FF74BE70"/>
    <pageSetUpPr fitToPage="1"/>
  </sheetPr>
  <dimension ref="A1:AF111"/>
  <sheetViews>
    <sheetView showGridLines="0" zoomScaleNormal="100" workbookViewId="0">
      <selection activeCell="K11" sqref="K11"/>
    </sheetView>
  </sheetViews>
  <sheetFormatPr defaultColWidth="0" defaultRowHeight="15" customHeight="1" zeroHeight="1" x14ac:dyDescent="0.25"/>
  <cols>
    <col min="1" max="1" width="1.85546875" style="175" customWidth="1"/>
    <col min="2" max="2" width="50.28515625" style="175" bestFit="1" customWidth="1"/>
    <col min="3" max="3" width="10.42578125" style="175" customWidth="1"/>
    <col min="4" max="4" width="11" style="175" customWidth="1"/>
    <col min="5" max="5" width="9.7109375" style="175" customWidth="1"/>
    <col min="6" max="6" width="10.7109375" style="175" customWidth="1"/>
    <col min="7" max="7" width="9.7109375" style="175" customWidth="1"/>
    <col min="8" max="8" width="11.42578125" style="175" customWidth="1"/>
    <col min="9" max="9" width="2.140625" style="175" customWidth="1"/>
    <col min="10" max="10" width="7.28515625" style="175" customWidth="1"/>
    <col min="11" max="11" width="7" style="175" customWidth="1"/>
    <col min="12" max="12" width="2.140625" style="175" customWidth="1"/>
    <col min="13" max="13" width="7.28515625" style="175" customWidth="1"/>
    <col min="14" max="14" width="7" style="175" customWidth="1"/>
    <col min="15" max="15" width="1.85546875" style="175" customWidth="1"/>
    <col min="16" max="16" width="10.85546875" style="175" customWidth="1"/>
    <col min="17" max="17" width="10.7109375" style="175" customWidth="1"/>
    <col min="18" max="18" width="10.42578125" style="175" customWidth="1"/>
    <col min="19" max="19" width="11.140625" style="175" customWidth="1"/>
    <col min="20" max="20" width="11.85546875" style="175" customWidth="1"/>
    <col min="21" max="21" width="10.7109375" style="175" customWidth="1"/>
    <col min="22" max="22" width="1.85546875" style="175" customWidth="1"/>
    <col min="23" max="27" width="9.28515625" style="175" customWidth="1"/>
    <col min="28" max="28" width="10.42578125" style="175" customWidth="1"/>
    <col min="29" max="32" width="9.140625" style="175" customWidth="1"/>
    <col min="33" max="16384" width="9.140625" style="175" hidden="1"/>
  </cols>
  <sheetData>
    <row r="1" spans="1:30" ht="21" x14ac:dyDescent="0.35">
      <c r="A1" s="37"/>
      <c r="B1" s="118" t="s">
        <v>129</v>
      </c>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row>
    <row r="2" spans="1:30" ht="10.5" customHeight="1" x14ac:dyDescent="0.35">
      <c r="A2" s="37"/>
      <c r="B2" s="118"/>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row>
    <row r="3" spans="1:30" ht="24" customHeight="1" x14ac:dyDescent="0.25">
      <c r="A3" s="37"/>
      <c r="B3" s="300" t="str">
        <f>'Brændstof Græsslæt'!B3</f>
        <v>Græsslæt, fire slæt</v>
      </c>
      <c r="C3" s="381" t="s">
        <v>48</v>
      </c>
      <c r="D3" s="381"/>
      <c r="E3" s="381"/>
      <c r="F3" s="381"/>
      <c r="G3" s="381"/>
      <c r="H3" s="335">
        <f>'Brændstof Græsslæt'!Y5</f>
        <v>20</v>
      </c>
      <c r="I3" s="37"/>
      <c r="J3" s="382" t="s">
        <v>105</v>
      </c>
      <c r="K3" s="383"/>
      <c r="L3" s="37"/>
      <c r="M3" s="382" t="s">
        <v>104</v>
      </c>
      <c r="N3" s="383"/>
      <c r="O3" s="37"/>
      <c r="P3" s="37"/>
      <c r="Q3" s="37"/>
      <c r="R3" s="37"/>
      <c r="S3" s="37"/>
      <c r="T3" s="37"/>
      <c r="U3" s="37"/>
      <c r="V3" s="37"/>
      <c r="W3" s="37"/>
      <c r="X3" s="37"/>
      <c r="Y3" s="37"/>
      <c r="Z3" s="37"/>
      <c r="AA3" s="37"/>
      <c r="AB3" s="37"/>
      <c r="AC3" s="37"/>
      <c r="AD3" s="37"/>
    </row>
    <row r="4" spans="1:30" s="195" customFormat="1" ht="15" customHeight="1" x14ac:dyDescent="0.2">
      <c r="A4" s="96"/>
      <c r="B4" s="96"/>
      <c r="C4" s="381"/>
      <c r="D4" s="381"/>
      <c r="E4" s="381"/>
      <c r="F4" s="381"/>
      <c r="G4" s="381"/>
      <c r="H4" s="335"/>
      <c r="I4" s="85"/>
      <c r="J4" s="384"/>
      <c r="K4" s="385"/>
      <c r="L4" s="85"/>
      <c r="M4" s="384"/>
      <c r="N4" s="385"/>
      <c r="O4" s="85"/>
      <c r="P4" s="96"/>
      <c r="Q4" s="96"/>
      <c r="R4" s="96"/>
      <c r="S4" s="96"/>
      <c r="T4" s="96"/>
      <c r="U4" s="96"/>
      <c r="V4" s="96"/>
      <c r="W4" s="96"/>
      <c r="X4" s="96"/>
      <c r="Y4" s="96"/>
      <c r="Z4" s="96"/>
      <c r="AA4" s="96"/>
      <c r="AB4" s="96"/>
      <c r="AC4" s="96"/>
      <c r="AD4" s="96"/>
    </row>
    <row r="5" spans="1:30" s="195" customFormat="1" ht="34.5" customHeight="1" x14ac:dyDescent="0.2">
      <c r="A5" s="96"/>
      <c r="B5" s="386" t="s">
        <v>127</v>
      </c>
      <c r="C5" s="389" t="s">
        <v>106</v>
      </c>
      <c r="D5" s="390"/>
      <c r="E5" s="390"/>
      <c r="F5" s="390"/>
      <c r="G5" s="390"/>
      <c r="H5" s="391"/>
      <c r="I5" s="86"/>
      <c r="J5" s="392" t="s">
        <v>125</v>
      </c>
      <c r="K5" s="393"/>
      <c r="L5" s="98"/>
      <c r="M5" s="392" t="s">
        <v>126</v>
      </c>
      <c r="N5" s="393"/>
      <c r="O5" s="98"/>
      <c r="P5" s="405" t="s">
        <v>177</v>
      </c>
      <c r="Q5" s="406"/>
      <c r="R5" s="406"/>
      <c r="S5" s="406"/>
      <c r="T5" s="406"/>
      <c r="U5" s="407"/>
      <c r="V5" s="105"/>
      <c r="W5" s="405" t="s">
        <v>103</v>
      </c>
      <c r="X5" s="406"/>
      <c r="Y5" s="406"/>
      <c r="Z5" s="406"/>
      <c r="AA5" s="406"/>
      <c r="AB5" s="407"/>
      <c r="AC5" s="96"/>
      <c r="AD5" s="96"/>
    </row>
    <row r="6" spans="1:30" s="195" customFormat="1" ht="60" customHeight="1" x14ac:dyDescent="0.2">
      <c r="A6" s="96"/>
      <c r="B6" s="387"/>
      <c r="C6" s="408" t="s">
        <v>110</v>
      </c>
      <c r="D6" s="409"/>
      <c r="E6" s="409"/>
      <c r="F6" s="409"/>
      <c r="G6" s="409"/>
      <c r="H6" s="410"/>
      <c r="I6" s="87"/>
      <c r="J6" s="394"/>
      <c r="K6" s="395"/>
      <c r="L6" s="99"/>
      <c r="M6" s="394"/>
      <c r="N6" s="395"/>
      <c r="O6" s="99"/>
      <c r="P6" s="411" t="s">
        <v>102</v>
      </c>
      <c r="Q6" s="412"/>
      <c r="R6" s="412"/>
      <c r="S6" s="412"/>
      <c r="T6" s="412"/>
      <c r="U6" s="413"/>
      <c r="V6" s="105"/>
      <c r="W6" s="411" t="s">
        <v>101</v>
      </c>
      <c r="X6" s="412"/>
      <c r="Y6" s="412"/>
      <c r="Z6" s="412"/>
      <c r="AA6" s="412"/>
      <c r="AB6" s="413"/>
      <c r="AC6" s="96"/>
      <c r="AD6" s="96"/>
    </row>
    <row r="7" spans="1:30" s="195" customFormat="1" ht="16.5" customHeight="1" x14ac:dyDescent="0.2">
      <c r="A7" s="96"/>
      <c r="B7" s="387"/>
      <c r="C7" s="414" t="s">
        <v>109</v>
      </c>
      <c r="D7" s="415"/>
      <c r="E7" s="415"/>
      <c r="F7" s="415"/>
      <c r="G7" s="415"/>
      <c r="H7" s="416"/>
      <c r="I7" s="87"/>
      <c r="J7" s="394"/>
      <c r="K7" s="395"/>
      <c r="L7" s="99"/>
      <c r="M7" s="394"/>
      <c r="N7" s="395"/>
      <c r="O7" s="99"/>
      <c r="P7" s="417" t="str">
        <f>C7</f>
        <v>Kørselsafstand (km)</v>
      </c>
      <c r="Q7" s="417"/>
      <c r="R7" s="417"/>
      <c r="S7" s="417"/>
      <c r="T7" s="417"/>
      <c r="U7" s="417"/>
      <c r="V7" s="105"/>
      <c r="W7" s="414" t="str">
        <f>C7</f>
        <v>Kørselsafstand (km)</v>
      </c>
      <c r="X7" s="415"/>
      <c r="Y7" s="415"/>
      <c r="Z7" s="415"/>
      <c r="AA7" s="415"/>
      <c r="AB7" s="416"/>
      <c r="AC7" s="96"/>
      <c r="AD7" s="96"/>
    </row>
    <row r="8" spans="1:30" s="195" customFormat="1" ht="16.5" customHeight="1" x14ac:dyDescent="0.2">
      <c r="A8" s="96"/>
      <c r="B8" s="387"/>
      <c r="C8" s="255">
        <f>'Brændstof Græsslæt'!M7</f>
        <v>5</v>
      </c>
      <c r="D8" s="255">
        <f>'Brændstof Græsslæt'!N7</f>
        <v>5</v>
      </c>
      <c r="E8" s="255">
        <f>'Brændstof Græsslæt'!O7</f>
        <v>5</v>
      </c>
      <c r="F8" s="255">
        <f>'Brændstof Græsslæt'!P7</f>
        <v>5</v>
      </c>
      <c r="G8" s="255">
        <f>'Brændstof Græsslæt'!Q7</f>
        <v>5</v>
      </c>
      <c r="H8" s="255">
        <f>'Brændstof Græsslæt'!R7</f>
        <v>5</v>
      </c>
      <c r="I8" s="87"/>
      <c r="J8" s="396"/>
      <c r="K8" s="397"/>
      <c r="L8" s="99"/>
      <c r="M8" s="396"/>
      <c r="N8" s="397"/>
      <c r="O8" s="99"/>
      <c r="P8" s="255">
        <f>C8</f>
        <v>5</v>
      </c>
      <c r="Q8" s="255">
        <f>D8</f>
        <v>5</v>
      </c>
      <c r="R8" s="255">
        <f>E8</f>
        <v>5</v>
      </c>
      <c r="S8" s="255">
        <f>F8</f>
        <v>5</v>
      </c>
      <c r="T8" s="255">
        <f>G8</f>
        <v>5</v>
      </c>
      <c r="U8" s="255">
        <f>H8</f>
        <v>5</v>
      </c>
      <c r="V8" s="105"/>
      <c r="W8" s="255">
        <f>C8</f>
        <v>5</v>
      </c>
      <c r="X8" s="255">
        <f>D8</f>
        <v>5</v>
      </c>
      <c r="Y8" s="255">
        <f>E8</f>
        <v>5</v>
      </c>
      <c r="Z8" s="255">
        <f>F8</f>
        <v>5</v>
      </c>
      <c r="AA8" s="255">
        <f>G8</f>
        <v>5</v>
      </c>
      <c r="AB8" s="255">
        <f>H8</f>
        <v>5</v>
      </c>
      <c r="AC8" s="96"/>
      <c r="AD8" s="96"/>
    </row>
    <row r="9" spans="1:30" s="195" customFormat="1" ht="18.75" customHeight="1" x14ac:dyDescent="0.2">
      <c r="A9" s="96"/>
      <c r="B9" s="387"/>
      <c r="C9" s="398" t="s">
        <v>100</v>
      </c>
      <c r="D9" s="399"/>
      <c r="E9" s="399"/>
      <c r="F9" s="399"/>
      <c r="G9" s="399"/>
      <c r="H9" s="399"/>
      <c r="I9" s="88"/>
      <c r="J9" s="400">
        <f>Standardtal!$E$13</f>
        <v>600</v>
      </c>
      <c r="K9" s="401"/>
      <c r="L9" s="99"/>
      <c r="M9" s="400">
        <f>Standardtal!$E$15</f>
        <v>20</v>
      </c>
      <c r="N9" s="401"/>
      <c r="O9" s="99"/>
      <c r="P9" s="418" t="str">
        <f>C9</f>
        <v>Areal [ha]</v>
      </c>
      <c r="Q9" s="418"/>
      <c r="R9" s="418"/>
      <c r="S9" s="418"/>
      <c r="T9" s="418"/>
      <c r="U9" s="418"/>
      <c r="V9" s="105"/>
      <c r="W9" s="398" t="str">
        <f>C9</f>
        <v>Areal [ha]</v>
      </c>
      <c r="X9" s="399"/>
      <c r="Y9" s="399"/>
      <c r="Z9" s="399"/>
      <c r="AA9" s="399"/>
      <c r="AB9" s="419"/>
      <c r="AC9" s="96"/>
      <c r="AD9" s="96"/>
    </row>
    <row r="10" spans="1:30" s="195" customFormat="1" ht="20.100000000000001" customHeight="1" x14ac:dyDescent="0.2">
      <c r="A10" s="96"/>
      <c r="B10" s="388"/>
      <c r="C10" s="227">
        <f>'Brændstof Græsslæt'!M8</f>
        <v>1</v>
      </c>
      <c r="D10" s="227">
        <f>'Brændstof Græsslæt'!N8</f>
        <v>3</v>
      </c>
      <c r="E10" s="227">
        <f>'Brændstof Græsslæt'!O8</f>
        <v>7</v>
      </c>
      <c r="F10" s="227">
        <f>'Brændstof Græsslæt'!P8</f>
        <v>10</v>
      </c>
      <c r="G10" s="227">
        <f>'Brændstof Græsslæt'!Q8</f>
        <v>12</v>
      </c>
      <c r="H10" s="227">
        <f>'Brændstof Græsslæt'!R8</f>
        <v>15</v>
      </c>
      <c r="I10" s="89"/>
      <c r="J10" s="420" t="s">
        <v>94</v>
      </c>
      <c r="K10" s="421"/>
      <c r="L10" s="99"/>
      <c r="M10" s="420" t="s">
        <v>95</v>
      </c>
      <c r="N10" s="421"/>
      <c r="O10" s="99"/>
      <c r="P10" s="77">
        <f>C10</f>
        <v>1</v>
      </c>
      <c r="Q10" s="78">
        <f>D10</f>
        <v>3</v>
      </c>
      <c r="R10" s="78">
        <f>E10</f>
        <v>7</v>
      </c>
      <c r="S10" s="78">
        <f>F10</f>
        <v>10</v>
      </c>
      <c r="T10" s="78">
        <f>G10</f>
        <v>12</v>
      </c>
      <c r="U10" s="78">
        <f>H10</f>
        <v>15</v>
      </c>
      <c r="V10" s="106"/>
      <c r="W10" s="77">
        <f t="shared" ref="W10:AB10" si="0">P10</f>
        <v>1</v>
      </c>
      <c r="X10" s="77">
        <f t="shared" si="0"/>
        <v>3</v>
      </c>
      <c r="Y10" s="77">
        <f t="shared" si="0"/>
        <v>7</v>
      </c>
      <c r="Z10" s="77">
        <f t="shared" si="0"/>
        <v>10</v>
      </c>
      <c r="AA10" s="77">
        <f t="shared" si="0"/>
        <v>12</v>
      </c>
      <c r="AB10" s="77">
        <f t="shared" si="0"/>
        <v>15</v>
      </c>
      <c r="AC10" s="96"/>
      <c r="AD10" s="96"/>
    </row>
    <row r="11" spans="1:30" s="195" customFormat="1" ht="20.100000000000001" customHeight="1" x14ac:dyDescent="0.2">
      <c r="A11" s="96"/>
      <c r="B11" s="49" t="str">
        <f>'Brændstof Græsslæt'!B9</f>
        <v>Pløjning</v>
      </c>
      <c r="C11" s="228">
        <f>IF('Brændstof Græsslæt'!M9="",0,'Brændstof Græsslæt'!M9)+IF('Brændstof Græsslæt'!T9="",0,'Brændstof Græsslæt'!T9)+IF('Brændstof Græsslæt'!AA9="",0,'Brændstof Græsslæt'!AA9)</f>
        <v>0.5</v>
      </c>
      <c r="D11" s="228">
        <f>IF('Brændstof Græsslæt'!N9="",0,'Brændstof Græsslæt'!N9)+IF('Brændstof Græsslæt'!U9="",0,'Brændstof Græsslæt'!U9)+IF('Brændstof Græsslæt'!AB9="",0,'Brændstof Græsslæt'!AB9)</f>
        <v>0.5</v>
      </c>
      <c r="E11" s="228">
        <f>IF('Brændstof Græsslæt'!O9="",0,'Brændstof Græsslæt'!O9)+IF('Brændstof Græsslæt'!V9="",0,'Brændstof Græsslæt'!V9)+IF('Brændstof Græsslæt'!AC9="",0,'Brændstof Græsslæt'!AC9)</f>
        <v>0.5</v>
      </c>
      <c r="F11" s="228">
        <f>IF('Brændstof Græsslæt'!P9="",0,'Brændstof Græsslæt'!P9)+IF('Brændstof Græsslæt'!W9="",0,'Brændstof Græsslæt'!W9)+IF('Brændstof Græsslæt'!AD9="",0,'Brændstof Græsslæt'!AD9)</f>
        <v>0.5</v>
      </c>
      <c r="G11" s="228">
        <f>IF('Brændstof Græsslæt'!Q9="",0,'Brændstof Græsslæt'!Q9)+IF('Brændstof Græsslæt'!X9="",0,'Brændstof Græsslæt'!X9)+IF('Brændstof Græsslæt'!AE9="",0,'Brændstof Græsslæt'!AE9)</f>
        <v>0.5</v>
      </c>
      <c r="H11" s="228">
        <f>IF('Brændstof Græsslæt'!R9="",0,'Brændstof Græsslæt'!R9)+IF('Brændstof Græsslæt'!Y9="",0,'Brændstof Græsslæt'!Y9)+IF('Brændstof Græsslæt'!AF9="",0,'Brændstof Græsslæt'!AF9)</f>
        <v>0.5</v>
      </c>
      <c r="I11" s="90"/>
      <c r="J11" s="50">
        <f>IF($K11="",$J$9,$K11)</f>
        <v>600</v>
      </c>
      <c r="K11" s="81"/>
      <c r="L11" s="100"/>
      <c r="M11" s="51">
        <f>IF($N11="",$M$9,$N11)</f>
        <v>20</v>
      </c>
      <c r="N11" s="83"/>
      <c r="O11" s="100"/>
      <c r="P11" s="79">
        <f t="shared" ref="P11:U11" si="1">2*C11*P$8/$M11*$J11</f>
        <v>150</v>
      </c>
      <c r="Q11" s="79">
        <f t="shared" si="1"/>
        <v>150</v>
      </c>
      <c r="R11" s="79">
        <f t="shared" si="1"/>
        <v>150</v>
      </c>
      <c r="S11" s="79">
        <f t="shared" si="1"/>
        <v>150</v>
      </c>
      <c r="T11" s="79">
        <f t="shared" si="1"/>
        <v>150</v>
      </c>
      <c r="U11" s="79">
        <f t="shared" si="1"/>
        <v>150</v>
      </c>
      <c r="V11" s="107"/>
      <c r="W11" s="80">
        <f t="shared" ref="W11:AB11" si="2">2*C11*W$8/$M11</f>
        <v>0.25</v>
      </c>
      <c r="X11" s="80">
        <f t="shared" si="2"/>
        <v>0.25</v>
      </c>
      <c r="Y11" s="80">
        <f t="shared" si="2"/>
        <v>0.25</v>
      </c>
      <c r="Z11" s="80">
        <f t="shared" si="2"/>
        <v>0.25</v>
      </c>
      <c r="AA11" s="80">
        <f t="shared" si="2"/>
        <v>0.25</v>
      </c>
      <c r="AB11" s="80">
        <f t="shared" si="2"/>
        <v>0.25</v>
      </c>
      <c r="AC11" s="96"/>
      <c r="AD11" s="96"/>
    </row>
    <row r="12" spans="1:30" s="195" customFormat="1" ht="20.100000000000001" customHeight="1" x14ac:dyDescent="0.2">
      <c r="A12" s="96"/>
      <c r="B12" s="49" t="str">
        <f>'Brændstof Græsslæt'!B10</f>
        <v>Såning, majs</v>
      </c>
      <c r="C12" s="228">
        <f>IF('Brændstof Græsslæt'!M10="",0,'Brændstof Græsslæt'!M10)+IF('Brændstof Græsslæt'!T10="",0,'Brændstof Græsslæt'!T10)+IF('Brændstof Græsslæt'!AA10="",0,'Brændstof Græsslæt'!AA10)</f>
        <v>0.5</v>
      </c>
      <c r="D12" s="228">
        <f>IF('Brændstof Græsslæt'!N10="",0,'Brændstof Græsslæt'!N10)+IF('Brændstof Græsslæt'!U10="",0,'Brændstof Græsslæt'!U10)+IF('Brændstof Græsslæt'!AB10="",0,'Brændstof Græsslæt'!AB10)</f>
        <v>0.5</v>
      </c>
      <c r="E12" s="228">
        <f>IF('Brændstof Græsslæt'!O10="",0,'Brændstof Græsslæt'!O10)+IF('Brændstof Græsslæt'!V10="",0,'Brændstof Græsslæt'!V10)+IF('Brændstof Græsslæt'!AC10="",0,'Brændstof Græsslæt'!AC10)</f>
        <v>0.5</v>
      </c>
      <c r="F12" s="228">
        <f>IF('Brændstof Græsslæt'!P10="",0,'Brændstof Græsslæt'!P10)+IF('Brændstof Græsslæt'!W10="",0,'Brændstof Græsslæt'!W10)+IF('Brændstof Græsslæt'!AD10="",0,'Brændstof Græsslæt'!AD10)</f>
        <v>1</v>
      </c>
      <c r="G12" s="228">
        <f>IF('Brændstof Græsslæt'!Q10="",0,'Brændstof Græsslæt'!Q10)+IF('Brændstof Græsslæt'!X10="",0,'Brændstof Græsslæt'!X10)+IF('Brændstof Græsslæt'!AE10="",0,'Brændstof Græsslæt'!AE10)</f>
        <v>1</v>
      </c>
      <c r="H12" s="228">
        <f>IF('Brændstof Græsslæt'!R10="",0,'Brændstof Græsslæt'!R10)+IF('Brændstof Græsslæt'!Y10="",0,'Brændstof Græsslæt'!Y10)+IF('Brændstof Græsslæt'!AF10="",0,'Brændstof Græsslæt'!AF10)</f>
        <v>1</v>
      </c>
      <c r="I12" s="90"/>
      <c r="J12" s="50">
        <f t="shared" ref="J12:J36" si="3">IF($K12="",$J$9,$K12)</f>
        <v>600</v>
      </c>
      <c r="K12" s="82"/>
      <c r="L12" s="100"/>
      <c r="M12" s="51">
        <f t="shared" ref="M12:M36" si="4">IF($N12="",$M$9,$N12)</f>
        <v>20</v>
      </c>
      <c r="N12" s="28"/>
      <c r="O12" s="100"/>
      <c r="P12" s="79">
        <f t="shared" ref="P12:P36" si="5">2*C12*P$8/$M12*$J12</f>
        <v>150</v>
      </c>
      <c r="Q12" s="79">
        <f t="shared" ref="Q12:Q36" si="6">2*D12*Q$8/$M12*$J12</f>
        <v>150</v>
      </c>
      <c r="R12" s="79">
        <f t="shared" ref="R12:R36" si="7">2*E12*R$8/$M12*$J12</f>
        <v>150</v>
      </c>
      <c r="S12" s="79">
        <f t="shared" ref="S12:S36" si="8">2*F12*S$8/$M12*$J12</f>
        <v>300</v>
      </c>
      <c r="T12" s="79">
        <f t="shared" ref="T12:T36" si="9">2*G12*T$8/$M12*$J12</f>
        <v>300</v>
      </c>
      <c r="U12" s="79">
        <f t="shared" ref="U12:U36" si="10">2*H12*U$8/$M12*$J12</f>
        <v>300</v>
      </c>
      <c r="V12" s="107"/>
      <c r="W12" s="80">
        <f t="shared" ref="W12:W36" si="11">2*C12*W$8/$M12</f>
        <v>0.25</v>
      </c>
      <c r="X12" s="80">
        <f t="shared" ref="X12:X36" si="12">2*D12*X$8/$M12</f>
        <v>0.25</v>
      </c>
      <c r="Y12" s="80">
        <f t="shared" ref="Y12:Y36" si="13">2*E12*Y$8/$M12</f>
        <v>0.25</v>
      </c>
      <c r="Z12" s="80">
        <f t="shared" ref="Z12:Z36" si="14">2*F12*Z$8/$M12</f>
        <v>0.5</v>
      </c>
      <c r="AA12" s="80">
        <f t="shared" ref="AA12:AA36" si="15">2*G12*AA$8/$M12</f>
        <v>0.5</v>
      </c>
      <c r="AB12" s="80">
        <f t="shared" ref="AB12:AB36" si="16">2*H12*AB$8/$M12</f>
        <v>0.5</v>
      </c>
      <c r="AC12" s="96"/>
      <c r="AD12" s="96"/>
    </row>
    <row r="13" spans="1:30" s="195" customFormat="1" ht="20.100000000000001" customHeight="1" x14ac:dyDescent="0.2">
      <c r="A13" s="96"/>
      <c r="B13" s="49" t="str">
        <f>'Brændstof Græsslæt'!B11</f>
        <v>Sprøjtning</v>
      </c>
      <c r="C13" s="228">
        <f>IF('Brændstof Græsslæt'!M11="",0,'Brændstof Græsslæt'!M11)+IF('Brændstof Græsslæt'!T11="",0,'Brændstof Græsslæt'!T11)+IF('Brændstof Græsslæt'!AA11="",0,'Brændstof Græsslæt'!AA11)</f>
        <v>0</v>
      </c>
      <c r="D13" s="228">
        <f>IF('Brændstof Græsslæt'!N11="",0,'Brændstof Græsslæt'!N11)+IF('Brændstof Græsslæt'!U11="",0,'Brændstof Græsslæt'!U11)+IF('Brændstof Græsslæt'!AB11="",0,'Brændstof Græsslæt'!AB11)</f>
        <v>0</v>
      </c>
      <c r="E13" s="228">
        <f>IF('Brændstof Græsslæt'!O11="",0,'Brændstof Græsslæt'!O11)+IF('Brændstof Græsslæt'!V11="",0,'Brændstof Græsslæt'!V11)+IF('Brændstof Græsslæt'!AC11="",0,'Brændstof Græsslæt'!AC11)</f>
        <v>0</v>
      </c>
      <c r="F13" s="228">
        <f>IF('Brændstof Græsslæt'!P11="",0,'Brændstof Græsslæt'!P11)+IF('Brændstof Græsslæt'!W11="",0,'Brændstof Græsslæt'!W11)+IF('Brændstof Græsslæt'!AD11="",0,'Brændstof Græsslæt'!AD11)</f>
        <v>0</v>
      </c>
      <c r="G13" s="228">
        <f>IF('Brændstof Græsslæt'!Q11="",0,'Brændstof Græsslæt'!Q11)+IF('Brændstof Græsslæt'!X11="",0,'Brændstof Græsslæt'!X11)+IF('Brændstof Græsslæt'!AE11="",0,'Brændstof Græsslæt'!AE11)</f>
        <v>0</v>
      </c>
      <c r="H13" s="228">
        <f>IF('Brændstof Græsslæt'!R11="",0,'Brændstof Græsslæt'!R11)+IF('Brændstof Græsslæt'!Y11="",0,'Brændstof Græsslæt'!Y11)+IF('Brændstof Græsslæt'!AF11="",0,'Brændstof Græsslæt'!AF11)</f>
        <v>0</v>
      </c>
      <c r="I13" s="90"/>
      <c r="J13" s="50">
        <f t="shared" si="3"/>
        <v>600</v>
      </c>
      <c r="K13" s="82"/>
      <c r="L13" s="100"/>
      <c r="M13" s="51">
        <f t="shared" si="4"/>
        <v>20</v>
      </c>
      <c r="N13" s="28"/>
      <c r="O13" s="100"/>
      <c r="P13" s="79">
        <f t="shared" si="5"/>
        <v>0</v>
      </c>
      <c r="Q13" s="79">
        <f t="shared" si="6"/>
        <v>0</v>
      </c>
      <c r="R13" s="79">
        <f t="shared" si="7"/>
        <v>0</v>
      </c>
      <c r="S13" s="79">
        <f t="shared" si="8"/>
        <v>0</v>
      </c>
      <c r="T13" s="79">
        <f t="shared" si="9"/>
        <v>0</v>
      </c>
      <c r="U13" s="79">
        <f t="shared" si="10"/>
        <v>0</v>
      </c>
      <c r="V13" s="107"/>
      <c r="W13" s="80">
        <f t="shared" si="11"/>
        <v>0</v>
      </c>
      <c r="X13" s="80">
        <f t="shared" si="12"/>
        <v>0</v>
      </c>
      <c r="Y13" s="80">
        <f t="shared" si="13"/>
        <v>0</v>
      </c>
      <c r="Z13" s="80">
        <f t="shared" si="14"/>
        <v>0</v>
      </c>
      <c r="AA13" s="80">
        <f t="shared" si="15"/>
        <v>0</v>
      </c>
      <c r="AB13" s="80">
        <f t="shared" si="16"/>
        <v>0</v>
      </c>
      <c r="AC13" s="96"/>
      <c r="AD13" s="96"/>
    </row>
    <row r="14" spans="1:30" s="195" customFormat="1" ht="20.100000000000001" customHeight="1" x14ac:dyDescent="0.2">
      <c r="A14" s="96"/>
      <c r="B14" s="49" t="str">
        <f>'Brændstof Græsslæt'!B12</f>
        <v>Udbringning af handelsgødning</v>
      </c>
      <c r="C14" s="228">
        <f>IF('Brændstof Græsslæt'!M12="",0,'Brændstof Græsslæt'!M12)+IF('Brændstof Græsslæt'!T12="",0,'Brændstof Græsslæt'!T12)+IF('Brændstof Græsslæt'!AA12="",0,'Brændstof Græsslæt'!AA12)</f>
        <v>1</v>
      </c>
      <c r="D14" s="228">
        <f>IF('Brændstof Græsslæt'!N12="",0,'Brændstof Græsslæt'!N12)+IF('Brændstof Græsslæt'!U12="",0,'Brændstof Græsslæt'!U12)+IF('Brændstof Græsslæt'!AB12="",0,'Brændstof Græsslæt'!AB12)</f>
        <v>1</v>
      </c>
      <c r="E14" s="228">
        <f>IF('Brændstof Græsslæt'!O12="",0,'Brændstof Græsslæt'!O12)+IF('Brændstof Græsslæt'!V12="",0,'Brændstof Græsslæt'!V12)+IF('Brændstof Græsslæt'!AC12="",0,'Brændstof Græsslæt'!AC12)</f>
        <v>1</v>
      </c>
      <c r="F14" s="228">
        <f>IF('Brændstof Græsslæt'!P12="",0,'Brændstof Græsslæt'!P12)+IF('Brændstof Græsslæt'!W12="",0,'Brændstof Græsslæt'!W12)+IF('Brændstof Græsslæt'!AD12="",0,'Brændstof Græsslæt'!AD12)</f>
        <v>1</v>
      </c>
      <c r="G14" s="228">
        <f>IF('Brændstof Græsslæt'!Q12="",0,'Brændstof Græsslæt'!Q12)+IF('Brændstof Græsslæt'!X12="",0,'Brændstof Græsslæt'!X12)+IF('Brændstof Græsslæt'!AE12="",0,'Brændstof Græsslæt'!AE12)</f>
        <v>1</v>
      </c>
      <c r="H14" s="228">
        <f>IF('Brændstof Græsslæt'!R12="",0,'Brændstof Græsslæt'!R12)+IF('Brændstof Græsslæt'!Y12="",0,'Brændstof Græsslæt'!Y12)+IF('Brændstof Græsslæt'!AF12="",0,'Brændstof Græsslæt'!AF12)</f>
        <v>1</v>
      </c>
      <c r="I14" s="90"/>
      <c r="J14" s="50">
        <f t="shared" si="3"/>
        <v>600</v>
      </c>
      <c r="K14" s="82"/>
      <c r="L14" s="100"/>
      <c r="M14" s="51">
        <f t="shared" si="4"/>
        <v>20</v>
      </c>
      <c r="N14" s="28"/>
      <c r="O14" s="100"/>
      <c r="P14" s="79">
        <f t="shared" si="5"/>
        <v>300</v>
      </c>
      <c r="Q14" s="79">
        <f t="shared" si="6"/>
        <v>300</v>
      </c>
      <c r="R14" s="79">
        <f t="shared" si="7"/>
        <v>300</v>
      </c>
      <c r="S14" s="79">
        <f t="shared" si="8"/>
        <v>300</v>
      </c>
      <c r="T14" s="79">
        <f t="shared" si="9"/>
        <v>300</v>
      </c>
      <c r="U14" s="79">
        <f t="shared" si="10"/>
        <v>300</v>
      </c>
      <c r="V14" s="107"/>
      <c r="W14" s="80">
        <f t="shared" si="11"/>
        <v>0.5</v>
      </c>
      <c r="X14" s="80">
        <f t="shared" si="12"/>
        <v>0.5</v>
      </c>
      <c r="Y14" s="80">
        <f t="shared" si="13"/>
        <v>0.5</v>
      </c>
      <c r="Z14" s="80">
        <f t="shared" si="14"/>
        <v>0.5</v>
      </c>
      <c r="AA14" s="80">
        <f t="shared" si="15"/>
        <v>0.5</v>
      </c>
      <c r="AB14" s="80">
        <f t="shared" si="16"/>
        <v>0.5</v>
      </c>
      <c r="AC14" s="96"/>
      <c r="AD14" s="96"/>
    </row>
    <row r="15" spans="1:30" s="195" customFormat="1" ht="20.100000000000001" customHeight="1" x14ac:dyDescent="0.2">
      <c r="A15" s="96"/>
      <c r="B15" s="49" t="str">
        <f>'Brændstof Græsslæt'!B13</f>
        <v>Udbringning af husdyrgødning</v>
      </c>
      <c r="C15" s="228">
        <f>IF('Brændstof Græsslæt'!M13="",0,'Brændstof Græsslæt'!M13)+IF('Brændstof Græsslæt'!T13="",0,'Brændstof Græsslæt'!T13)+IF('Brændstof Græsslæt'!AA13="",0,'Brændstof Græsslæt'!AA13)</f>
        <v>4</v>
      </c>
      <c r="D15" s="228">
        <f>IF('Brændstof Græsslæt'!N13="",0,'Brændstof Græsslæt'!N13)+IF('Brændstof Græsslæt'!U13="",0,'Brændstof Græsslæt'!U13)+IF('Brændstof Græsslæt'!AB13="",0,'Brændstof Græsslæt'!AB13)</f>
        <v>8</v>
      </c>
      <c r="E15" s="228">
        <f>IF('Brændstof Græsslæt'!O13="",0,'Brændstof Græsslæt'!O13)+IF('Brændstof Græsslæt'!V13="",0,'Brændstof Græsslæt'!V13)+IF('Brændstof Græsslæt'!AC13="",0,'Brændstof Græsslæt'!AC13)</f>
        <v>18</v>
      </c>
      <c r="F15" s="228">
        <f>IF('Brændstof Græsslæt'!P13="",0,'Brændstof Græsslæt'!P13)+IF('Brændstof Græsslæt'!W13="",0,'Brændstof Græsslæt'!W13)+IF('Brændstof Græsslæt'!AD13="",0,'Brændstof Græsslæt'!AD13)</f>
        <v>24</v>
      </c>
      <c r="G15" s="228">
        <f>IF('Brændstof Græsslæt'!Q13="",0,'Brændstof Græsslæt'!Q13)+IF('Brændstof Græsslæt'!X13="",0,'Brændstof Græsslæt'!X13)+IF('Brændstof Græsslæt'!AE13="",0,'Brændstof Græsslæt'!AE13)</f>
        <v>30</v>
      </c>
      <c r="H15" s="228">
        <f>IF('Brændstof Græsslæt'!R13="",0,'Brændstof Græsslæt'!R13)+IF('Brændstof Græsslæt'!Y13="",0,'Brændstof Græsslæt'!Y13)+IF('Brændstof Græsslæt'!AF13="",0,'Brændstof Græsslæt'!AF13)</f>
        <v>36</v>
      </c>
      <c r="I15" s="90"/>
      <c r="J15" s="50">
        <f t="shared" si="3"/>
        <v>900</v>
      </c>
      <c r="K15" s="82">
        <v>900</v>
      </c>
      <c r="L15" s="100"/>
      <c r="M15" s="51">
        <f t="shared" si="4"/>
        <v>20</v>
      </c>
      <c r="N15" s="28">
        <v>20</v>
      </c>
      <c r="O15" s="100"/>
      <c r="P15" s="79">
        <f t="shared" si="5"/>
        <v>1800</v>
      </c>
      <c r="Q15" s="79">
        <f t="shared" si="6"/>
        <v>3600</v>
      </c>
      <c r="R15" s="79">
        <f t="shared" si="7"/>
        <v>8100</v>
      </c>
      <c r="S15" s="79">
        <f t="shared" si="8"/>
        <v>10800</v>
      </c>
      <c r="T15" s="79">
        <f t="shared" si="9"/>
        <v>13500</v>
      </c>
      <c r="U15" s="79">
        <f t="shared" si="10"/>
        <v>16200</v>
      </c>
      <c r="V15" s="107"/>
      <c r="W15" s="80">
        <f t="shared" si="11"/>
        <v>2</v>
      </c>
      <c r="X15" s="80">
        <f t="shared" si="12"/>
        <v>4</v>
      </c>
      <c r="Y15" s="80">
        <f t="shared" si="13"/>
        <v>9</v>
      </c>
      <c r="Z15" s="80">
        <f t="shared" si="14"/>
        <v>12</v>
      </c>
      <c r="AA15" s="80">
        <f t="shared" si="15"/>
        <v>15</v>
      </c>
      <c r="AB15" s="80">
        <f t="shared" si="16"/>
        <v>18</v>
      </c>
      <c r="AC15" s="96"/>
      <c r="AD15" s="96"/>
    </row>
    <row r="16" spans="1:30" s="195" customFormat="1" ht="20.100000000000001" customHeight="1" x14ac:dyDescent="0.2">
      <c r="A16" s="96"/>
      <c r="B16" s="49" t="str">
        <f>'Brændstof Græsslæt'!B14</f>
        <v>Mejetærskning</v>
      </c>
      <c r="C16" s="228">
        <f>IF('Brændstof Græsslæt'!M14="",0,'Brændstof Græsslæt'!M14)+IF('Brændstof Græsslæt'!T14="",0,'Brændstof Græsslæt'!T14)+IF('Brændstof Græsslæt'!AA14="",0,'Brændstof Græsslæt'!AA14)</f>
        <v>0</v>
      </c>
      <c r="D16" s="228">
        <f>IF('Brændstof Græsslæt'!N14="",0,'Brændstof Græsslæt'!N14)+IF('Brændstof Græsslæt'!U14="",0,'Brændstof Græsslæt'!U14)+IF('Brændstof Græsslæt'!AB14="",0,'Brændstof Græsslæt'!AB14)</f>
        <v>0</v>
      </c>
      <c r="E16" s="228">
        <f>IF('Brændstof Græsslæt'!O14="",0,'Brændstof Græsslæt'!O14)+IF('Brændstof Græsslæt'!V14="",0,'Brændstof Græsslæt'!V14)+IF('Brændstof Græsslæt'!AC14="",0,'Brændstof Græsslæt'!AC14)</f>
        <v>0</v>
      </c>
      <c r="F16" s="228">
        <f>IF('Brændstof Græsslæt'!P14="",0,'Brændstof Græsslæt'!P14)+IF('Brændstof Græsslæt'!W14="",0,'Brændstof Græsslæt'!W14)+IF('Brændstof Græsslæt'!AD14="",0,'Brændstof Græsslæt'!AD14)</f>
        <v>0</v>
      </c>
      <c r="G16" s="228">
        <f>IF('Brændstof Græsslæt'!Q14="",0,'Brændstof Græsslæt'!Q14)+IF('Brændstof Græsslæt'!X14="",0,'Brændstof Græsslæt'!X14)+IF('Brændstof Græsslæt'!AE14="",0,'Brændstof Græsslæt'!AE14)</f>
        <v>0</v>
      </c>
      <c r="H16" s="228">
        <f>IF('Brændstof Græsslæt'!R14="",0,'Brændstof Græsslæt'!R14)+IF('Brændstof Græsslæt'!Y14="",0,'Brændstof Græsslæt'!Y14)+IF('Brændstof Græsslæt'!AF14="",0,'Brændstof Græsslæt'!AF14)</f>
        <v>0</v>
      </c>
      <c r="I16" s="90"/>
      <c r="J16" s="50">
        <f t="shared" si="3"/>
        <v>600</v>
      </c>
      <c r="K16" s="82"/>
      <c r="L16" s="100"/>
      <c r="M16" s="51">
        <f t="shared" si="4"/>
        <v>20</v>
      </c>
      <c r="N16" s="28"/>
      <c r="O16" s="100"/>
      <c r="P16" s="79">
        <f t="shared" si="5"/>
        <v>0</v>
      </c>
      <c r="Q16" s="79">
        <f t="shared" si="6"/>
        <v>0</v>
      </c>
      <c r="R16" s="79">
        <f t="shared" si="7"/>
        <v>0</v>
      </c>
      <c r="S16" s="79">
        <f t="shared" si="8"/>
        <v>0</v>
      </c>
      <c r="T16" s="79">
        <f t="shared" si="9"/>
        <v>0</v>
      </c>
      <c r="U16" s="79">
        <f t="shared" si="10"/>
        <v>0</v>
      </c>
      <c r="V16" s="107"/>
      <c r="W16" s="80">
        <f t="shared" si="11"/>
        <v>0</v>
      </c>
      <c r="X16" s="80">
        <f t="shared" si="12"/>
        <v>0</v>
      </c>
      <c r="Y16" s="80">
        <f t="shared" si="13"/>
        <v>0</v>
      </c>
      <c r="Z16" s="80">
        <f t="shared" si="14"/>
        <v>0</v>
      </c>
      <c r="AA16" s="80">
        <f t="shared" si="15"/>
        <v>0</v>
      </c>
      <c r="AB16" s="80">
        <f t="shared" si="16"/>
        <v>0</v>
      </c>
      <c r="AC16" s="96"/>
      <c r="AD16" s="96"/>
    </row>
    <row r="17" spans="1:30" s="195" customFormat="1" ht="20.100000000000001" customHeight="1" x14ac:dyDescent="0.2">
      <c r="A17" s="96"/>
      <c r="B17" s="49" t="str">
        <f>'Brændstof Græsslæt'!B15</f>
        <v>Halmpresning</v>
      </c>
      <c r="C17" s="228">
        <f>IF('Brændstof Græsslæt'!M15="",0,'Brændstof Græsslæt'!M15)+IF('Brændstof Græsslæt'!T15="",0,'Brændstof Græsslæt'!T15)+IF('Brændstof Græsslæt'!AA15="",0,'Brændstof Græsslæt'!AA15)</f>
        <v>0</v>
      </c>
      <c r="D17" s="228">
        <f>IF('Brændstof Græsslæt'!N15="",0,'Brændstof Græsslæt'!N15)+IF('Brændstof Græsslæt'!U15="",0,'Brændstof Græsslæt'!U15)+IF('Brændstof Græsslæt'!AB15="",0,'Brændstof Græsslæt'!AB15)</f>
        <v>0</v>
      </c>
      <c r="E17" s="228">
        <f>IF('Brændstof Græsslæt'!O15="",0,'Brændstof Græsslæt'!O15)+IF('Brændstof Græsslæt'!V15="",0,'Brændstof Græsslæt'!V15)+IF('Brændstof Græsslæt'!AC15="",0,'Brændstof Græsslæt'!AC15)</f>
        <v>0</v>
      </c>
      <c r="F17" s="228">
        <f>IF('Brændstof Græsslæt'!P15="",0,'Brændstof Græsslæt'!P15)+IF('Brændstof Græsslæt'!W15="",0,'Brændstof Græsslæt'!W15)+IF('Brændstof Græsslæt'!AD15="",0,'Brændstof Græsslæt'!AD15)</f>
        <v>0</v>
      </c>
      <c r="G17" s="228">
        <f>IF('Brændstof Græsslæt'!Q15="",0,'Brændstof Græsslæt'!Q15)+IF('Brændstof Græsslæt'!X15="",0,'Brændstof Græsslæt'!X15)+IF('Brændstof Græsslæt'!AE15="",0,'Brændstof Græsslæt'!AE15)</f>
        <v>0</v>
      </c>
      <c r="H17" s="228">
        <f>IF('Brændstof Græsslæt'!R15="",0,'Brændstof Græsslæt'!R15)+IF('Brændstof Græsslæt'!Y15="",0,'Brændstof Græsslæt'!Y15)+IF('Brændstof Græsslæt'!AF15="",0,'Brændstof Græsslæt'!AF15)</f>
        <v>0</v>
      </c>
      <c r="I17" s="90"/>
      <c r="J17" s="50">
        <f t="shared" si="3"/>
        <v>600</v>
      </c>
      <c r="K17" s="82"/>
      <c r="L17" s="100"/>
      <c r="M17" s="51">
        <f t="shared" si="4"/>
        <v>20</v>
      </c>
      <c r="N17" s="28"/>
      <c r="O17" s="100"/>
      <c r="P17" s="79">
        <f t="shared" si="5"/>
        <v>0</v>
      </c>
      <c r="Q17" s="79">
        <f t="shared" si="6"/>
        <v>0</v>
      </c>
      <c r="R17" s="79">
        <f t="shared" si="7"/>
        <v>0</v>
      </c>
      <c r="S17" s="79">
        <f t="shared" si="8"/>
        <v>0</v>
      </c>
      <c r="T17" s="79">
        <f t="shared" si="9"/>
        <v>0</v>
      </c>
      <c r="U17" s="79">
        <f t="shared" si="10"/>
        <v>0</v>
      </c>
      <c r="V17" s="107"/>
      <c r="W17" s="80">
        <f t="shared" si="11"/>
        <v>0</v>
      </c>
      <c r="X17" s="80">
        <f t="shared" si="12"/>
        <v>0</v>
      </c>
      <c r="Y17" s="80">
        <f t="shared" si="13"/>
        <v>0</v>
      </c>
      <c r="Z17" s="80">
        <f t="shared" si="14"/>
        <v>0</v>
      </c>
      <c r="AA17" s="80">
        <f t="shared" si="15"/>
        <v>0</v>
      </c>
      <c r="AB17" s="80">
        <f t="shared" si="16"/>
        <v>0</v>
      </c>
      <c r="AC17" s="96"/>
      <c r="AD17" s="96"/>
    </row>
    <row r="18" spans="1:30" s="195" customFormat="1" ht="20.100000000000001" customHeight="1" x14ac:dyDescent="0.2">
      <c r="A18" s="96"/>
      <c r="B18" s="49" t="str">
        <f>'Brændstof Græsslæt'!B16</f>
        <v>Transport</v>
      </c>
      <c r="C18" s="228">
        <f>IF('Brændstof Græsslæt'!M16="",0,'Brændstof Græsslæt'!M16)+IF('Brændstof Græsslæt'!T16="",0,'Brændstof Græsslæt'!T16)+IF('Brændstof Græsslæt'!AA16="",0,'Brændstof Græsslæt'!AA16)</f>
        <v>0</v>
      </c>
      <c r="D18" s="228">
        <f>IF('Brændstof Græsslæt'!N16="",0,'Brændstof Græsslæt'!N16)+IF('Brændstof Græsslæt'!U16="",0,'Brændstof Græsslæt'!U16)+IF('Brændstof Græsslæt'!AB16="",0,'Brændstof Græsslæt'!AB16)</f>
        <v>0</v>
      </c>
      <c r="E18" s="228">
        <f>IF('Brændstof Græsslæt'!O16="",0,'Brændstof Græsslæt'!O16)+IF('Brændstof Græsslæt'!V16="",0,'Brændstof Græsslæt'!V16)+IF('Brændstof Græsslæt'!AC16="",0,'Brændstof Græsslæt'!AC16)</f>
        <v>0</v>
      </c>
      <c r="F18" s="228">
        <f>IF('Brændstof Græsslæt'!P16="",0,'Brændstof Græsslæt'!P16)+IF('Brændstof Græsslæt'!W16="",0,'Brændstof Græsslæt'!W16)+IF('Brændstof Græsslæt'!AD16="",0,'Brændstof Græsslæt'!AD16)</f>
        <v>0</v>
      </c>
      <c r="G18" s="228">
        <f>IF('Brændstof Græsslæt'!Q16="",0,'Brændstof Græsslæt'!Q16)+IF('Brændstof Græsslæt'!X16="",0,'Brændstof Græsslæt'!X16)+IF('Brændstof Græsslæt'!AE16="",0,'Brændstof Græsslæt'!AE16)</f>
        <v>0</v>
      </c>
      <c r="H18" s="228">
        <f>IF('Brændstof Græsslæt'!R16="",0,'Brændstof Græsslæt'!R16)+IF('Brændstof Græsslæt'!Y16="",0,'Brændstof Græsslæt'!Y16)+IF('Brændstof Græsslæt'!AF16="",0,'Brændstof Græsslæt'!AF16)</f>
        <v>0</v>
      </c>
      <c r="I18" s="90"/>
      <c r="J18" s="50">
        <f t="shared" si="3"/>
        <v>600</v>
      </c>
      <c r="K18" s="82"/>
      <c r="L18" s="100"/>
      <c r="M18" s="51">
        <f t="shared" si="4"/>
        <v>20</v>
      </c>
      <c r="N18" s="28"/>
      <c r="O18" s="100"/>
      <c r="P18" s="79">
        <f t="shared" si="5"/>
        <v>0</v>
      </c>
      <c r="Q18" s="79">
        <f t="shared" si="6"/>
        <v>0</v>
      </c>
      <c r="R18" s="79">
        <f t="shared" si="7"/>
        <v>0</v>
      </c>
      <c r="S18" s="79">
        <f t="shared" si="8"/>
        <v>0</v>
      </c>
      <c r="T18" s="79">
        <f t="shared" si="9"/>
        <v>0</v>
      </c>
      <c r="U18" s="79">
        <f t="shared" si="10"/>
        <v>0</v>
      </c>
      <c r="V18" s="107"/>
      <c r="W18" s="80">
        <f t="shared" si="11"/>
        <v>0</v>
      </c>
      <c r="X18" s="80">
        <f t="shared" si="12"/>
        <v>0</v>
      </c>
      <c r="Y18" s="80">
        <f t="shared" si="13"/>
        <v>0</v>
      </c>
      <c r="Z18" s="80">
        <f t="shared" si="14"/>
        <v>0</v>
      </c>
      <c r="AA18" s="80">
        <f t="shared" si="15"/>
        <v>0</v>
      </c>
      <c r="AB18" s="80">
        <f t="shared" si="16"/>
        <v>0</v>
      </c>
      <c r="AC18" s="96"/>
      <c r="AD18" s="96"/>
    </row>
    <row r="19" spans="1:30" s="195" customFormat="1" ht="20.100000000000001" customHeight="1" x14ac:dyDescent="0.2">
      <c r="A19" s="96"/>
      <c r="B19" s="49" t="str">
        <f>'Brændstof Græsslæt'!B17</f>
        <v>Transport</v>
      </c>
      <c r="C19" s="228">
        <f>IF('Brændstof Græsslæt'!M17="",0,'Brændstof Græsslæt'!M17)+IF('Brændstof Græsslæt'!T17="",0,'Brændstof Græsslæt'!T17)+IF('Brændstof Græsslæt'!AA17="",0,'Brændstof Græsslæt'!AA17)</f>
        <v>0</v>
      </c>
      <c r="D19" s="228">
        <f>IF('Brændstof Græsslæt'!N17="",0,'Brændstof Græsslæt'!N17)+IF('Brændstof Græsslæt'!U17="",0,'Brændstof Græsslæt'!U17)+IF('Brændstof Græsslæt'!AB17="",0,'Brændstof Græsslæt'!AB17)</f>
        <v>0</v>
      </c>
      <c r="E19" s="228">
        <f>IF('Brændstof Græsslæt'!O17="",0,'Brændstof Græsslæt'!O17)+IF('Brændstof Græsslæt'!V17="",0,'Brændstof Græsslæt'!V17)+IF('Brændstof Græsslæt'!AC17="",0,'Brændstof Græsslæt'!AC17)</f>
        <v>0</v>
      </c>
      <c r="F19" s="228">
        <f>IF('Brændstof Græsslæt'!P17="",0,'Brændstof Græsslæt'!P17)+IF('Brændstof Græsslæt'!W17="",0,'Brændstof Græsslæt'!W17)+IF('Brændstof Græsslæt'!AD17="",0,'Brændstof Græsslæt'!AD17)</f>
        <v>0</v>
      </c>
      <c r="G19" s="228">
        <f>IF('Brændstof Græsslæt'!Q17="",0,'Brændstof Græsslæt'!Q17)+IF('Brændstof Græsslæt'!X17="",0,'Brændstof Græsslæt'!X17)+IF('Brændstof Græsslæt'!AE17="",0,'Brændstof Græsslæt'!AE17)</f>
        <v>0</v>
      </c>
      <c r="H19" s="228">
        <f>IF('Brændstof Græsslæt'!R17="",0,'Brændstof Græsslæt'!R17)+IF('Brændstof Græsslæt'!Y17="",0,'Brændstof Græsslæt'!Y17)+IF('Brændstof Græsslæt'!AF17="",0,'Brændstof Græsslæt'!AF17)</f>
        <v>0</v>
      </c>
      <c r="I19" s="90"/>
      <c r="J19" s="50">
        <f t="shared" si="3"/>
        <v>600</v>
      </c>
      <c r="K19" s="82"/>
      <c r="L19" s="100"/>
      <c r="M19" s="51">
        <f t="shared" si="4"/>
        <v>20</v>
      </c>
      <c r="N19" s="28"/>
      <c r="O19" s="100"/>
      <c r="P19" s="79">
        <f t="shared" si="5"/>
        <v>0</v>
      </c>
      <c r="Q19" s="79">
        <f t="shared" si="6"/>
        <v>0</v>
      </c>
      <c r="R19" s="79">
        <f t="shared" si="7"/>
        <v>0</v>
      </c>
      <c r="S19" s="79">
        <f t="shared" si="8"/>
        <v>0</v>
      </c>
      <c r="T19" s="79">
        <f t="shared" si="9"/>
        <v>0</v>
      </c>
      <c r="U19" s="79">
        <f t="shared" si="10"/>
        <v>0</v>
      </c>
      <c r="V19" s="107"/>
      <c r="W19" s="80">
        <f t="shared" si="11"/>
        <v>0</v>
      </c>
      <c r="X19" s="80">
        <f t="shared" si="12"/>
        <v>0</v>
      </c>
      <c r="Y19" s="80">
        <f t="shared" si="13"/>
        <v>0</v>
      </c>
      <c r="Z19" s="80">
        <f t="shared" si="14"/>
        <v>0</v>
      </c>
      <c r="AA19" s="80">
        <f t="shared" si="15"/>
        <v>0</v>
      </c>
      <c r="AB19" s="80">
        <f t="shared" si="16"/>
        <v>0</v>
      </c>
      <c r="AC19" s="96"/>
      <c r="AD19" s="96"/>
    </row>
    <row r="20" spans="1:30" s="195" customFormat="1" ht="20.100000000000001" customHeight="1" x14ac:dyDescent="0.2">
      <c r="A20" s="96"/>
      <c r="B20" s="49" t="str">
        <f>'Brændstof Græsslæt'!B18</f>
        <v>Transport</v>
      </c>
      <c r="C20" s="228">
        <f>IF('Brændstof Græsslæt'!M18="",0,'Brændstof Græsslæt'!M18)+IF('Brændstof Græsslæt'!T18="",0,'Brændstof Græsslæt'!T18)+IF('Brændstof Græsslæt'!AA18="",0,'Brændstof Græsslæt'!AA18)</f>
        <v>1</v>
      </c>
      <c r="D20" s="228">
        <f>IF('Brændstof Græsslæt'!N18="",0,'Brændstof Græsslæt'!N18)+IF('Brændstof Græsslæt'!U18="",0,'Brændstof Græsslæt'!U18)+IF('Brændstof Græsslæt'!AB18="",0,'Brændstof Græsslæt'!AB18)</f>
        <v>2</v>
      </c>
      <c r="E20" s="228">
        <f>IF('Brændstof Græsslæt'!O18="",0,'Brændstof Græsslæt'!O18)+IF('Brændstof Græsslæt'!V18="",0,'Brændstof Græsslæt'!V18)+IF('Brændstof Græsslæt'!AC18="",0,'Brændstof Græsslæt'!AC18)</f>
        <v>4</v>
      </c>
      <c r="F20" s="228">
        <f>IF('Brændstof Græsslæt'!P18="",0,'Brændstof Græsslæt'!P18)+IF('Brændstof Græsslæt'!W18="",0,'Brændstof Græsslæt'!W18)+IF('Brændstof Græsslæt'!AD18="",0,'Brændstof Græsslæt'!AD18)</f>
        <v>6</v>
      </c>
      <c r="G20" s="228">
        <f>IF('Brændstof Græsslæt'!Q18="",0,'Brændstof Græsslæt'!Q18)+IF('Brændstof Græsslæt'!X18="",0,'Brændstof Græsslæt'!X18)+IF('Brændstof Græsslæt'!AE18="",0,'Brændstof Græsslæt'!AE18)</f>
        <v>7</v>
      </c>
      <c r="H20" s="228">
        <f>IF('Brændstof Græsslæt'!R18="",0,'Brændstof Græsslæt'!R18)+IF('Brændstof Græsslæt'!Y18="",0,'Brændstof Græsslæt'!Y18)+IF('Brændstof Græsslæt'!AF18="",0,'Brændstof Græsslæt'!AF18)</f>
        <v>9</v>
      </c>
      <c r="I20" s="90"/>
      <c r="J20" s="50">
        <f t="shared" si="3"/>
        <v>600</v>
      </c>
      <c r="K20" s="82"/>
      <c r="L20" s="100"/>
      <c r="M20" s="51">
        <f t="shared" si="4"/>
        <v>20</v>
      </c>
      <c r="N20" s="28"/>
      <c r="O20" s="100"/>
      <c r="P20" s="79">
        <f t="shared" si="5"/>
        <v>300</v>
      </c>
      <c r="Q20" s="79">
        <f t="shared" si="6"/>
        <v>600</v>
      </c>
      <c r="R20" s="79">
        <f t="shared" si="7"/>
        <v>1200</v>
      </c>
      <c r="S20" s="79">
        <f t="shared" si="8"/>
        <v>1800</v>
      </c>
      <c r="T20" s="79">
        <f t="shared" si="9"/>
        <v>2100</v>
      </c>
      <c r="U20" s="79">
        <f t="shared" si="10"/>
        <v>2700</v>
      </c>
      <c r="V20" s="107"/>
      <c r="W20" s="80">
        <f t="shared" si="11"/>
        <v>0.5</v>
      </c>
      <c r="X20" s="80">
        <f t="shared" si="12"/>
        <v>1</v>
      </c>
      <c r="Y20" s="80">
        <f t="shared" si="13"/>
        <v>2</v>
      </c>
      <c r="Z20" s="80">
        <f t="shared" si="14"/>
        <v>3</v>
      </c>
      <c r="AA20" s="80">
        <f t="shared" si="15"/>
        <v>3.5</v>
      </c>
      <c r="AB20" s="80">
        <f t="shared" si="16"/>
        <v>4.5</v>
      </c>
      <c r="AC20" s="96"/>
      <c r="AD20" s="96"/>
    </row>
    <row r="21" spans="1:30" s="195" customFormat="1" ht="20.100000000000001" customHeight="1" x14ac:dyDescent="0.2">
      <c r="A21" s="96"/>
      <c r="B21" s="49" t="str">
        <f>'Brændstof Græsslæt'!B19</f>
        <v>Transport</v>
      </c>
      <c r="C21" s="228">
        <f>IF('Brændstof Græsslæt'!M19="",0,'Brændstof Græsslæt'!M19)+IF('Brændstof Græsslæt'!T19="",0,'Brændstof Græsslæt'!T19)+IF('Brændstof Græsslæt'!AA19="",0,'Brændstof Græsslæt'!AA19)</f>
        <v>1</v>
      </c>
      <c r="D21" s="228">
        <f>IF('Brændstof Græsslæt'!N19="",0,'Brændstof Græsslæt'!N19)+IF('Brændstof Græsslæt'!U19="",0,'Brændstof Græsslæt'!U19)+IF('Brændstof Græsslæt'!AB19="",0,'Brændstof Græsslæt'!AB19)</f>
        <v>2</v>
      </c>
      <c r="E21" s="228">
        <f>IF('Brændstof Græsslæt'!O19="",0,'Brændstof Græsslæt'!O19)+IF('Brændstof Græsslæt'!V19="",0,'Brændstof Græsslæt'!V19)+IF('Brændstof Græsslæt'!AC19="",0,'Brændstof Græsslæt'!AC19)</f>
        <v>3</v>
      </c>
      <c r="F21" s="228">
        <f>IF('Brændstof Græsslæt'!P19="",0,'Brændstof Græsslæt'!P19)+IF('Brændstof Græsslæt'!W19="",0,'Brændstof Græsslæt'!W19)+IF('Brændstof Græsslæt'!AD19="",0,'Brændstof Græsslæt'!AD19)</f>
        <v>4</v>
      </c>
      <c r="G21" s="228">
        <f>IF('Brændstof Græsslæt'!Q19="",0,'Brændstof Græsslæt'!Q19)+IF('Brændstof Græsslæt'!X19="",0,'Brændstof Græsslæt'!X19)+IF('Brændstof Græsslæt'!AE19="",0,'Brændstof Græsslæt'!AE19)</f>
        <v>5</v>
      </c>
      <c r="H21" s="228">
        <f>IF('Brændstof Græsslæt'!R19="",0,'Brændstof Græsslæt'!R19)+IF('Brændstof Græsslæt'!Y19="",0,'Brændstof Græsslæt'!Y19)+IF('Brændstof Græsslæt'!AF19="",0,'Brændstof Græsslæt'!AF19)</f>
        <v>6</v>
      </c>
      <c r="I21" s="90"/>
      <c r="J21" s="50">
        <f t="shared" si="3"/>
        <v>600</v>
      </c>
      <c r="K21" s="82"/>
      <c r="L21" s="100"/>
      <c r="M21" s="51">
        <f t="shared" si="4"/>
        <v>20</v>
      </c>
      <c r="N21" s="28"/>
      <c r="O21" s="100"/>
      <c r="P21" s="79">
        <f t="shared" si="5"/>
        <v>300</v>
      </c>
      <c r="Q21" s="79">
        <f t="shared" si="6"/>
        <v>600</v>
      </c>
      <c r="R21" s="79">
        <f t="shared" si="7"/>
        <v>900</v>
      </c>
      <c r="S21" s="79">
        <f t="shared" si="8"/>
        <v>1200</v>
      </c>
      <c r="T21" s="79">
        <f t="shared" si="9"/>
        <v>1500</v>
      </c>
      <c r="U21" s="79">
        <f t="shared" si="10"/>
        <v>1800</v>
      </c>
      <c r="V21" s="107"/>
      <c r="W21" s="80">
        <f t="shared" si="11"/>
        <v>0.5</v>
      </c>
      <c r="X21" s="80">
        <f t="shared" si="12"/>
        <v>1</v>
      </c>
      <c r="Y21" s="80">
        <f t="shared" si="13"/>
        <v>1.5</v>
      </c>
      <c r="Z21" s="80">
        <f t="shared" si="14"/>
        <v>2</v>
      </c>
      <c r="AA21" s="80">
        <f t="shared" si="15"/>
        <v>2.5</v>
      </c>
      <c r="AB21" s="80">
        <f t="shared" si="16"/>
        <v>3</v>
      </c>
      <c r="AC21" s="96"/>
      <c r="AD21" s="96"/>
    </row>
    <row r="22" spans="1:30" s="195" customFormat="1" ht="20.100000000000001" customHeight="1" x14ac:dyDescent="0.2">
      <c r="A22" s="96"/>
      <c r="B22" s="49" t="str">
        <f>'Brændstof Græsslæt'!B20</f>
        <v>Transport</v>
      </c>
      <c r="C22" s="228">
        <f>IF('Brændstof Græsslæt'!M20="",0,'Brændstof Græsslæt'!M20)+IF('Brændstof Græsslæt'!T20="",0,'Brændstof Græsslæt'!T20)+IF('Brændstof Græsslæt'!AA20="",0,'Brændstof Græsslæt'!AA20)</f>
        <v>1</v>
      </c>
      <c r="D22" s="228">
        <f>IF('Brændstof Græsslæt'!N20="",0,'Brændstof Græsslæt'!N20)+IF('Brændstof Græsslæt'!U20="",0,'Brændstof Græsslæt'!U20)+IF('Brændstof Græsslæt'!AB20="",0,'Brændstof Græsslæt'!AB20)</f>
        <v>1</v>
      </c>
      <c r="E22" s="228">
        <f>IF('Brændstof Græsslæt'!O20="",0,'Brændstof Græsslæt'!O20)+IF('Brændstof Græsslæt'!V20="",0,'Brændstof Græsslæt'!V20)+IF('Brændstof Græsslæt'!AC20="",0,'Brændstof Græsslæt'!AC20)</f>
        <v>2</v>
      </c>
      <c r="F22" s="228">
        <f>IF('Brændstof Græsslæt'!P20="",0,'Brændstof Græsslæt'!P20)+IF('Brændstof Græsslæt'!W20="",0,'Brændstof Græsslæt'!W20)+IF('Brændstof Græsslæt'!AD20="",0,'Brændstof Græsslæt'!AD20)</f>
        <v>3</v>
      </c>
      <c r="G22" s="228">
        <f>IF('Brændstof Græsslæt'!Q20="",0,'Brændstof Græsslæt'!Q20)+IF('Brændstof Græsslæt'!X20="",0,'Brændstof Græsslæt'!X20)+IF('Brændstof Græsslæt'!AE20="",0,'Brændstof Græsslæt'!AE20)</f>
        <v>4</v>
      </c>
      <c r="H22" s="228">
        <f>IF('Brændstof Græsslæt'!R20="",0,'Brændstof Græsslæt'!R20)+IF('Brændstof Græsslæt'!Y20="",0,'Brændstof Græsslæt'!Y20)+IF('Brændstof Græsslæt'!AF20="",0,'Brændstof Græsslæt'!AF20)</f>
        <v>5</v>
      </c>
      <c r="I22" s="90"/>
      <c r="J22" s="50">
        <f t="shared" si="3"/>
        <v>600</v>
      </c>
      <c r="K22" s="82"/>
      <c r="L22" s="100"/>
      <c r="M22" s="51">
        <f t="shared" si="4"/>
        <v>20</v>
      </c>
      <c r="N22" s="28"/>
      <c r="O22" s="100"/>
      <c r="P22" s="79">
        <f t="shared" si="5"/>
        <v>300</v>
      </c>
      <c r="Q22" s="79">
        <f t="shared" si="6"/>
        <v>300</v>
      </c>
      <c r="R22" s="79">
        <f t="shared" si="7"/>
        <v>600</v>
      </c>
      <c r="S22" s="79">
        <f t="shared" si="8"/>
        <v>900</v>
      </c>
      <c r="T22" s="79">
        <f t="shared" si="9"/>
        <v>1200</v>
      </c>
      <c r="U22" s="79">
        <f t="shared" si="10"/>
        <v>1500</v>
      </c>
      <c r="V22" s="107"/>
      <c r="W22" s="80">
        <f t="shared" si="11"/>
        <v>0.5</v>
      </c>
      <c r="X22" s="80">
        <f t="shared" si="12"/>
        <v>0.5</v>
      </c>
      <c r="Y22" s="80">
        <f t="shared" si="13"/>
        <v>1</v>
      </c>
      <c r="Z22" s="80">
        <f t="shared" si="14"/>
        <v>1.5</v>
      </c>
      <c r="AA22" s="80">
        <f t="shared" si="15"/>
        <v>2</v>
      </c>
      <c r="AB22" s="80">
        <f t="shared" si="16"/>
        <v>2.5</v>
      </c>
      <c r="AC22" s="96"/>
      <c r="AD22" s="96"/>
    </row>
    <row r="23" spans="1:30" s="195" customFormat="1" ht="20.100000000000001" customHeight="1" x14ac:dyDescent="0.2">
      <c r="A23" s="96"/>
      <c r="B23" s="49" t="str">
        <f>'Brændstof Græsslæt'!B21</f>
        <v>Transport</v>
      </c>
      <c r="C23" s="228">
        <f>IF('Brændstof Græsslæt'!M21="",0,'Brændstof Græsslæt'!M21)+IF('Brændstof Græsslæt'!T21="",0,'Brændstof Græsslæt'!T21)+IF('Brændstof Græsslæt'!AA21="",0,'Brændstof Græsslæt'!AA21)</f>
        <v>1</v>
      </c>
      <c r="D23" s="228">
        <f>IF('Brændstof Græsslæt'!N21="",0,'Brændstof Græsslæt'!N21)+IF('Brændstof Græsslæt'!U21="",0,'Brændstof Græsslæt'!U21)+IF('Brændstof Græsslæt'!AB21="",0,'Brændstof Græsslæt'!AB21)</f>
        <v>1</v>
      </c>
      <c r="E23" s="228">
        <f>IF('Brændstof Græsslæt'!O21="",0,'Brændstof Græsslæt'!O21)+IF('Brændstof Græsslæt'!V21="",0,'Brændstof Græsslæt'!V21)+IF('Brændstof Græsslæt'!AC21="",0,'Brændstof Græsslæt'!AC21)</f>
        <v>2</v>
      </c>
      <c r="F23" s="228">
        <f>IF('Brændstof Græsslæt'!P21="",0,'Brændstof Græsslæt'!P21)+IF('Brændstof Græsslæt'!W21="",0,'Brændstof Græsslæt'!W21)+IF('Brændstof Græsslæt'!AD21="",0,'Brændstof Græsslæt'!AD21)</f>
        <v>3</v>
      </c>
      <c r="G23" s="228">
        <f>IF('Brændstof Græsslæt'!Q21="",0,'Brændstof Græsslæt'!Q21)+IF('Brændstof Græsslæt'!X21="",0,'Brændstof Græsslæt'!X21)+IF('Brændstof Græsslæt'!AE21="",0,'Brændstof Græsslæt'!AE21)</f>
        <v>4</v>
      </c>
      <c r="H23" s="228">
        <f>IF('Brændstof Græsslæt'!R21="",0,'Brændstof Græsslæt'!R21)+IF('Brændstof Græsslæt'!Y21="",0,'Brændstof Græsslæt'!Y21)+IF('Brændstof Græsslæt'!AF21="",0,'Brændstof Græsslæt'!AF21)</f>
        <v>5</v>
      </c>
      <c r="I23" s="90"/>
      <c r="J23" s="50">
        <f t="shared" si="3"/>
        <v>600</v>
      </c>
      <c r="K23" s="82"/>
      <c r="L23" s="100"/>
      <c r="M23" s="51">
        <f t="shared" si="4"/>
        <v>20</v>
      </c>
      <c r="N23" s="28"/>
      <c r="O23" s="100"/>
      <c r="P23" s="79">
        <f t="shared" si="5"/>
        <v>300</v>
      </c>
      <c r="Q23" s="79">
        <f t="shared" si="6"/>
        <v>300</v>
      </c>
      <c r="R23" s="79">
        <f t="shared" si="7"/>
        <v>600</v>
      </c>
      <c r="S23" s="79">
        <f t="shared" si="8"/>
        <v>900</v>
      </c>
      <c r="T23" s="79">
        <f t="shared" si="9"/>
        <v>1200</v>
      </c>
      <c r="U23" s="79">
        <f t="shared" si="10"/>
        <v>1500</v>
      </c>
      <c r="V23" s="107"/>
      <c r="W23" s="80">
        <f t="shared" si="11"/>
        <v>0.5</v>
      </c>
      <c r="X23" s="80">
        <f t="shared" si="12"/>
        <v>0.5</v>
      </c>
      <c r="Y23" s="80">
        <f t="shared" si="13"/>
        <v>1</v>
      </c>
      <c r="Z23" s="80">
        <f t="shared" si="14"/>
        <v>1.5</v>
      </c>
      <c r="AA23" s="80">
        <f t="shared" si="15"/>
        <v>2</v>
      </c>
      <c r="AB23" s="80">
        <f t="shared" si="16"/>
        <v>2.5</v>
      </c>
      <c r="AC23" s="96"/>
      <c r="AD23" s="96"/>
    </row>
    <row r="24" spans="1:30" s="195" customFormat="1" ht="20.100000000000001" customHeight="1" x14ac:dyDescent="0.2">
      <c r="A24" s="96"/>
      <c r="B24" s="49" t="str">
        <f>'Brændstof Græsslæt'!B22</f>
        <v>Transport</v>
      </c>
      <c r="C24" s="228">
        <f>IF('Brændstof Græsslæt'!M22="",0,'Brændstof Græsslæt'!M22)+IF('Brændstof Græsslæt'!T22="",0,'Brændstof Græsslæt'!T22)+IF('Brændstof Græsslæt'!AA22="",0,'Brændstof Græsslæt'!AA22)</f>
        <v>0</v>
      </c>
      <c r="D24" s="228">
        <f>IF('Brændstof Græsslæt'!N22="",0,'Brændstof Græsslæt'!N22)+IF('Brændstof Græsslæt'!U22="",0,'Brændstof Græsslæt'!U22)+IF('Brændstof Græsslæt'!AB22="",0,'Brændstof Græsslæt'!AB22)</f>
        <v>0</v>
      </c>
      <c r="E24" s="228">
        <f>IF('Brændstof Græsslæt'!O22="",0,'Brændstof Græsslæt'!O22)+IF('Brændstof Græsslæt'!V22="",0,'Brændstof Græsslæt'!V22)+IF('Brændstof Græsslæt'!AC22="",0,'Brændstof Græsslæt'!AC22)</f>
        <v>0</v>
      </c>
      <c r="F24" s="228">
        <f>IF('Brændstof Græsslæt'!P22="",0,'Brændstof Græsslæt'!P22)+IF('Brændstof Græsslæt'!W22="",0,'Brændstof Græsslæt'!W22)+IF('Brændstof Græsslæt'!AD22="",0,'Brændstof Græsslæt'!AD22)</f>
        <v>0</v>
      </c>
      <c r="G24" s="228">
        <f>IF('Brændstof Græsslæt'!Q22="",0,'Brændstof Græsslæt'!Q22)+IF('Brændstof Græsslæt'!X22="",0,'Brændstof Græsslæt'!X22)+IF('Brændstof Græsslæt'!AE22="",0,'Brændstof Græsslæt'!AE22)</f>
        <v>0</v>
      </c>
      <c r="H24" s="228">
        <f>IF('Brændstof Græsslæt'!R22="",0,'Brændstof Græsslæt'!R22)+IF('Brændstof Græsslæt'!Y22="",0,'Brændstof Græsslæt'!Y22)+IF('Brændstof Græsslæt'!AF22="",0,'Brændstof Græsslæt'!AF22)</f>
        <v>0</v>
      </c>
      <c r="I24" s="90"/>
      <c r="J24" s="50">
        <f t="shared" si="3"/>
        <v>600</v>
      </c>
      <c r="K24" s="82"/>
      <c r="L24" s="100"/>
      <c r="M24" s="51">
        <f t="shared" si="4"/>
        <v>20</v>
      </c>
      <c r="N24" s="28"/>
      <c r="O24" s="100"/>
      <c r="P24" s="79">
        <f t="shared" si="5"/>
        <v>0</v>
      </c>
      <c r="Q24" s="79">
        <f t="shared" si="6"/>
        <v>0</v>
      </c>
      <c r="R24" s="79">
        <f t="shared" si="7"/>
        <v>0</v>
      </c>
      <c r="S24" s="79">
        <f t="shared" si="8"/>
        <v>0</v>
      </c>
      <c r="T24" s="79">
        <f t="shared" si="9"/>
        <v>0</v>
      </c>
      <c r="U24" s="79">
        <f t="shared" si="10"/>
        <v>0</v>
      </c>
      <c r="V24" s="107"/>
      <c r="W24" s="80">
        <f t="shared" si="11"/>
        <v>0</v>
      </c>
      <c r="X24" s="80">
        <f t="shared" si="12"/>
        <v>0</v>
      </c>
      <c r="Y24" s="80">
        <f t="shared" si="13"/>
        <v>0</v>
      </c>
      <c r="Z24" s="80">
        <f t="shared" si="14"/>
        <v>0</v>
      </c>
      <c r="AA24" s="80">
        <f t="shared" si="15"/>
        <v>0</v>
      </c>
      <c r="AB24" s="80">
        <f t="shared" si="16"/>
        <v>0</v>
      </c>
      <c r="AC24" s="96"/>
      <c r="AD24" s="96"/>
    </row>
    <row r="25" spans="1:30" s="195" customFormat="1" ht="20.100000000000001" customHeight="1" x14ac:dyDescent="0.2">
      <c r="A25" s="96"/>
      <c r="B25" s="49" t="str">
        <f>'Brændstof Græsslæt'!B23</f>
        <v>Harvning, såbeds-</v>
      </c>
      <c r="C25" s="228">
        <f>IF('Brændstof Græsslæt'!M23="",0,'Brændstof Græsslæt'!M23)+IF('Brændstof Græsslæt'!T23="",0,'Brændstof Græsslæt'!T23)+IF('Brændstof Græsslæt'!AA23="",0,'Brændstof Græsslæt'!AA23)</f>
        <v>0.5</v>
      </c>
      <c r="D25" s="228">
        <f>IF('Brændstof Græsslæt'!N23="",0,'Brændstof Græsslæt'!N23)+IF('Brændstof Græsslæt'!U23="",0,'Brændstof Græsslæt'!U23)+IF('Brændstof Græsslæt'!AB23="",0,'Brændstof Græsslæt'!AB23)</f>
        <v>0.5</v>
      </c>
      <c r="E25" s="228">
        <f>IF('Brændstof Græsslæt'!O23="",0,'Brændstof Græsslæt'!O23)+IF('Brændstof Græsslæt'!V23="",0,'Brændstof Græsslæt'!V23)+IF('Brændstof Græsslæt'!AC23="",0,'Brændstof Græsslæt'!AC23)</f>
        <v>0.5</v>
      </c>
      <c r="F25" s="228">
        <f>IF('Brændstof Græsslæt'!P23="",0,'Brændstof Græsslæt'!P23)+IF('Brændstof Græsslæt'!W23="",0,'Brændstof Græsslæt'!W23)+IF('Brændstof Græsslæt'!AD23="",0,'Brændstof Græsslæt'!AD23)</f>
        <v>0.5</v>
      </c>
      <c r="G25" s="228">
        <f>IF('Brændstof Græsslæt'!Q23="",0,'Brændstof Græsslæt'!Q23)+IF('Brændstof Græsslæt'!X23="",0,'Brændstof Græsslæt'!X23)+IF('Brændstof Græsslæt'!AE23="",0,'Brændstof Græsslæt'!AE23)</f>
        <v>0.5</v>
      </c>
      <c r="H25" s="228">
        <f>IF('Brændstof Græsslæt'!R23="",0,'Brændstof Græsslæt'!R23)+IF('Brændstof Græsslæt'!Y23="",0,'Brændstof Græsslæt'!Y23)+IF('Brændstof Græsslæt'!AF23="",0,'Brændstof Græsslæt'!AF23)</f>
        <v>0.5</v>
      </c>
      <c r="I25" s="90"/>
      <c r="J25" s="50">
        <f t="shared" si="3"/>
        <v>600</v>
      </c>
      <c r="K25" s="82"/>
      <c r="L25" s="100"/>
      <c r="M25" s="51">
        <f t="shared" si="4"/>
        <v>20</v>
      </c>
      <c r="N25" s="28"/>
      <c r="O25" s="100"/>
      <c r="P25" s="79">
        <f t="shared" si="5"/>
        <v>150</v>
      </c>
      <c r="Q25" s="79">
        <f t="shared" si="6"/>
        <v>150</v>
      </c>
      <c r="R25" s="79">
        <f t="shared" si="7"/>
        <v>150</v>
      </c>
      <c r="S25" s="79">
        <f t="shared" si="8"/>
        <v>150</v>
      </c>
      <c r="T25" s="79">
        <f t="shared" si="9"/>
        <v>150</v>
      </c>
      <c r="U25" s="79">
        <f t="shared" si="10"/>
        <v>150</v>
      </c>
      <c r="V25" s="107"/>
      <c r="W25" s="80">
        <f t="shared" si="11"/>
        <v>0.25</v>
      </c>
      <c r="X25" s="80">
        <f t="shared" si="12"/>
        <v>0.25</v>
      </c>
      <c r="Y25" s="80">
        <f t="shared" si="13"/>
        <v>0.25</v>
      </c>
      <c r="Z25" s="80">
        <f t="shared" si="14"/>
        <v>0.25</v>
      </c>
      <c r="AA25" s="80">
        <f t="shared" si="15"/>
        <v>0.25</v>
      </c>
      <c r="AB25" s="80">
        <f t="shared" si="16"/>
        <v>0.25</v>
      </c>
      <c r="AC25" s="96"/>
      <c r="AD25" s="96"/>
    </row>
    <row r="26" spans="1:30" s="195" customFormat="1" ht="20.100000000000001" customHeight="1" x14ac:dyDescent="0.2">
      <c r="A26" s="96"/>
      <c r="B26" s="49" t="str">
        <f>'Brændstof Græsslæt'!B24</f>
        <v>Tromling</v>
      </c>
      <c r="C26" s="228">
        <f>IF('Brændstof Græsslæt'!M24="",0,'Brændstof Græsslæt'!M24)+IF('Brændstof Græsslæt'!T24="",0,'Brændstof Græsslæt'!T24)+IF('Brændstof Græsslæt'!AA24="",0,'Brændstof Græsslæt'!AA24)</f>
        <v>1</v>
      </c>
      <c r="D26" s="228">
        <f>IF('Brændstof Græsslæt'!N24="",0,'Brændstof Græsslæt'!N24)+IF('Brændstof Græsslæt'!U24="",0,'Brændstof Græsslæt'!U24)+IF('Brændstof Græsslæt'!AB24="",0,'Brændstof Græsslæt'!AB24)</f>
        <v>1</v>
      </c>
      <c r="E26" s="228">
        <f>IF('Brændstof Græsslæt'!O24="",0,'Brændstof Græsslæt'!O24)+IF('Brændstof Græsslæt'!V24="",0,'Brændstof Græsslæt'!V24)+IF('Brændstof Græsslæt'!AC24="",0,'Brændstof Græsslæt'!AC24)</f>
        <v>1</v>
      </c>
      <c r="F26" s="228">
        <f>IF('Brændstof Græsslæt'!P24="",0,'Brændstof Græsslæt'!P24)+IF('Brændstof Græsslæt'!W24="",0,'Brændstof Græsslæt'!W24)+IF('Brændstof Græsslæt'!AD24="",0,'Brændstof Græsslæt'!AD24)</f>
        <v>1</v>
      </c>
      <c r="G26" s="228">
        <f>IF('Brændstof Græsslæt'!Q24="",0,'Brændstof Græsslæt'!Q24)+IF('Brændstof Græsslæt'!X24="",0,'Brændstof Græsslæt'!X24)+IF('Brændstof Græsslæt'!AE24="",0,'Brændstof Græsslæt'!AE24)</f>
        <v>1</v>
      </c>
      <c r="H26" s="228">
        <f>IF('Brændstof Græsslæt'!R24="",0,'Brændstof Græsslæt'!R24)+IF('Brændstof Græsslæt'!Y24="",0,'Brændstof Græsslæt'!Y24)+IF('Brændstof Græsslæt'!AF24="",0,'Brændstof Græsslæt'!AF24)</f>
        <v>1</v>
      </c>
      <c r="I26" s="90"/>
      <c r="J26" s="50">
        <f t="shared" si="3"/>
        <v>600</v>
      </c>
      <c r="K26" s="82"/>
      <c r="L26" s="100"/>
      <c r="M26" s="51">
        <f t="shared" si="4"/>
        <v>20</v>
      </c>
      <c r="N26" s="28"/>
      <c r="O26" s="100"/>
      <c r="P26" s="79">
        <f t="shared" si="5"/>
        <v>300</v>
      </c>
      <c r="Q26" s="79">
        <f t="shared" si="6"/>
        <v>300</v>
      </c>
      <c r="R26" s="79">
        <f t="shared" si="7"/>
        <v>300</v>
      </c>
      <c r="S26" s="79">
        <f t="shared" si="8"/>
        <v>300</v>
      </c>
      <c r="T26" s="79">
        <f t="shared" si="9"/>
        <v>300</v>
      </c>
      <c r="U26" s="79">
        <f t="shared" si="10"/>
        <v>300</v>
      </c>
      <c r="V26" s="107"/>
      <c r="W26" s="80">
        <f t="shared" si="11"/>
        <v>0.5</v>
      </c>
      <c r="X26" s="80">
        <f t="shared" si="12"/>
        <v>0.5</v>
      </c>
      <c r="Y26" s="80">
        <f t="shared" si="13"/>
        <v>0.5</v>
      </c>
      <c r="Z26" s="80">
        <f t="shared" si="14"/>
        <v>0.5</v>
      </c>
      <c r="AA26" s="80">
        <f t="shared" si="15"/>
        <v>0.5</v>
      </c>
      <c r="AB26" s="80">
        <f t="shared" si="16"/>
        <v>0.5</v>
      </c>
      <c r="AC26" s="96"/>
      <c r="AD26" s="96"/>
    </row>
    <row r="27" spans="1:30" s="195" customFormat="1" ht="20.100000000000001" customHeight="1" x14ac:dyDescent="0.2">
      <c r="A27" s="96"/>
      <c r="B27" s="49" t="str">
        <f>'Brændstof Græsslæt'!B25</f>
        <v>Radrensning</v>
      </c>
      <c r="C27" s="228">
        <f>IF('Brændstof Græsslæt'!M25="",0,'Brændstof Græsslæt'!M25)+IF('Brændstof Græsslæt'!T25="",0,'Brændstof Græsslæt'!T25)+IF('Brændstof Græsslæt'!AA25="",0,'Brændstof Græsslæt'!AA25)</f>
        <v>0</v>
      </c>
      <c r="D27" s="228">
        <f>IF('Brændstof Græsslæt'!N25="",0,'Brændstof Græsslæt'!N25)+IF('Brændstof Græsslæt'!U25="",0,'Brændstof Græsslæt'!U25)+IF('Brændstof Græsslæt'!AB25="",0,'Brændstof Græsslæt'!AB25)</f>
        <v>0</v>
      </c>
      <c r="E27" s="228">
        <f>IF('Brændstof Græsslæt'!O25="",0,'Brændstof Græsslæt'!O25)+IF('Brændstof Græsslæt'!V25="",0,'Brændstof Græsslæt'!V25)+IF('Brændstof Græsslæt'!AC25="",0,'Brændstof Græsslæt'!AC25)</f>
        <v>0</v>
      </c>
      <c r="F27" s="228">
        <f>IF('Brændstof Græsslæt'!P25="",0,'Brændstof Græsslæt'!P25)+IF('Brændstof Græsslæt'!W25="",0,'Brændstof Græsslæt'!W25)+IF('Brændstof Græsslæt'!AD25="",0,'Brændstof Græsslæt'!AD25)</f>
        <v>0</v>
      </c>
      <c r="G27" s="228">
        <f>IF('Brændstof Græsslæt'!Q25="",0,'Brændstof Græsslæt'!Q25)+IF('Brændstof Græsslæt'!X25="",0,'Brændstof Græsslæt'!X25)+IF('Brændstof Græsslæt'!AE25="",0,'Brændstof Græsslæt'!AE25)</f>
        <v>0</v>
      </c>
      <c r="H27" s="228">
        <f>IF('Brændstof Græsslæt'!R25="",0,'Brændstof Græsslæt'!R25)+IF('Brændstof Græsslæt'!Y25="",0,'Brændstof Græsslæt'!Y25)+IF('Brændstof Græsslæt'!AF25="",0,'Brændstof Græsslæt'!AF25)</f>
        <v>0</v>
      </c>
      <c r="I27" s="90"/>
      <c r="J27" s="50">
        <f t="shared" si="3"/>
        <v>600</v>
      </c>
      <c r="K27" s="82"/>
      <c r="L27" s="100"/>
      <c r="M27" s="51">
        <f t="shared" si="4"/>
        <v>20</v>
      </c>
      <c r="N27" s="28"/>
      <c r="O27" s="100"/>
      <c r="P27" s="79">
        <f t="shared" si="5"/>
        <v>0</v>
      </c>
      <c r="Q27" s="79">
        <f t="shared" si="6"/>
        <v>0</v>
      </c>
      <c r="R27" s="79">
        <f t="shared" si="7"/>
        <v>0</v>
      </c>
      <c r="S27" s="79">
        <f t="shared" si="8"/>
        <v>0</v>
      </c>
      <c r="T27" s="79">
        <f t="shared" si="9"/>
        <v>0</v>
      </c>
      <c r="U27" s="79">
        <f t="shared" si="10"/>
        <v>0</v>
      </c>
      <c r="V27" s="107"/>
      <c r="W27" s="80">
        <f t="shared" si="11"/>
        <v>0</v>
      </c>
      <c r="X27" s="80">
        <f t="shared" si="12"/>
        <v>0</v>
      </c>
      <c r="Y27" s="80">
        <f t="shared" si="13"/>
        <v>0</v>
      </c>
      <c r="Z27" s="80">
        <f t="shared" si="14"/>
        <v>0</v>
      </c>
      <c r="AA27" s="80">
        <f t="shared" si="15"/>
        <v>0</v>
      </c>
      <c r="AB27" s="80">
        <f t="shared" si="16"/>
        <v>0</v>
      </c>
      <c r="AC27" s="96"/>
      <c r="AD27" s="96"/>
    </row>
    <row r="28" spans="1:30" s="195" customFormat="1" ht="20.100000000000001" customHeight="1" x14ac:dyDescent="0.2">
      <c r="A28" s="96"/>
      <c r="B28" s="49" t="str">
        <f>'Brændstof Græsslæt'!B26</f>
        <v>Strigling, halm-</v>
      </c>
      <c r="C28" s="228">
        <f>IF('Brændstof Græsslæt'!M26="",0,'Brændstof Græsslæt'!M26)+IF('Brændstof Græsslæt'!T26="",0,'Brændstof Græsslæt'!T26)+IF('Brændstof Græsslæt'!AA26="",0,'Brændstof Græsslæt'!AA26)</f>
        <v>0</v>
      </c>
      <c r="D28" s="228">
        <f>IF('Brændstof Græsslæt'!N26="",0,'Brændstof Græsslæt'!N26)+IF('Brændstof Græsslæt'!U26="",0,'Brændstof Græsslæt'!U26)+IF('Brændstof Græsslæt'!AB26="",0,'Brændstof Græsslæt'!AB26)</f>
        <v>0</v>
      </c>
      <c r="E28" s="228">
        <f>IF('Brændstof Græsslæt'!O26="",0,'Brændstof Græsslæt'!O26)+IF('Brændstof Græsslæt'!V26="",0,'Brændstof Græsslæt'!V26)+IF('Brændstof Græsslæt'!AC26="",0,'Brændstof Græsslæt'!AC26)</f>
        <v>0</v>
      </c>
      <c r="F28" s="228">
        <f>IF('Brændstof Græsslæt'!P26="",0,'Brændstof Græsslæt'!P26)+IF('Brændstof Græsslæt'!W26="",0,'Brændstof Græsslæt'!W26)+IF('Brændstof Græsslæt'!AD26="",0,'Brændstof Græsslæt'!AD26)</f>
        <v>0</v>
      </c>
      <c r="G28" s="228">
        <f>IF('Brændstof Græsslæt'!Q26="",0,'Brændstof Græsslæt'!Q26)+IF('Brændstof Græsslæt'!X26="",0,'Brændstof Græsslæt'!X26)+IF('Brændstof Græsslæt'!AE26="",0,'Brændstof Græsslæt'!AE26)</f>
        <v>0</v>
      </c>
      <c r="H28" s="228">
        <f>IF('Brændstof Græsslæt'!R26="",0,'Brændstof Græsslæt'!R26)+IF('Brændstof Græsslæt'!Y26="",0,'Brændstof Græsslæt'!Y26)+IF('Brændstof Græsslæt'!AF26="",0,'Brændstof Græsslæt'!AF26)</f>
        <v>0</v>
      </c>
      <c r="I28" s="90"/>
      <c r="J28" s="50">
        <f t="shared" si="3"/>
        <v>600</v>
      </c>
      <c r="K28" s="82"/>
      <c r="L28" s="100"/>
      <c r="M28" s="51">
        <f t="shared" si="4"/>
        <v>20</v>
      </c>
      <c r="N28" s="28"/>
      <c r="O28" s="100"/>
      <c r="P28" s="79">
        <f t="shared" si="5"/>
        <v>0</v>
      </c>
      <c r="Q28" s="79">
        <f t="shared" si="6"/>
        <v>0</v>
      </c>
      <c r="R28" s="79">
        <f t="shared" si="7"/>
        <v>0</v>
      </c>
      <c r="S28" s="79">
        <f t="shared" si="8"/>
        <v>0</v>
      </c>
      <c r="T28" s="79">
        <f t="shared" si="9"/>
        <v>0</v>
      </c>
      <c r="U28" s="79">
        <f t="shared" si="10"/>
        <v>0</v>
      </c>
      <c r="V28" s="107"/>
      <c r="W28" s="80">
        <f t="shared" si="11"/>
        <v>0</v>
      </c>
      <c r="X28" s="80">
        <f t="shared" si="12"/>
        <v>0</v>
      </c>
      <c r="Y28" s="80">
        <f t="shared" si="13"/>
        <v>0</v>
      </c>
      <c r="Z28" s="80">
        <f t="shared" si="14"/>
        <v>0</v>
      </c>
      <c r="AA28" s="80">
        <f t="shared" si="15"/>
        <v>0</v>
      </c>
      <c r="AB28" s="80">
        <f t="shared" si="16"/>
        <v>0</v>
      </c>
      <c r="AC28" s="96"/>
      <c r="AD28" s="96"/>
    </row>
    <row r="29" spans="1:30" s="195" customFormat="1" ht="20.100000000000001" customHeight="1" x14ac:dyDescent="0.2">
      <c r="A29" s="96"/>
      <c r="B29" s="49" t="str">
        <f>'Brændstof Græsslæt'!B27</f>
        <v>Skårlægning med crimper, græsslæt</v>
      </c>
      <c r="C29" s="228">
        <f>IF('Brændstof Græsslæt'!M27="",0,'Brændstof Græsslæt'!M27)+IF('Brændstof Græsslæt'!T27="",0,'Brændstof Græsslæt'!T27)+IF('Brændstof Græsslæt'!AA27="",0,'Brændstof Græsslæt'!AA27)</f>
        <v>0</v>
      </c>
      <c r="D29" s="228">
        <f>IF('Brændstof Græsslæt'!N27="",0,'Brændstof Græsslæt'!N27)+IF('Brændstof Græsslæt'!U27="",0,'Brændstof Græsslæt'!U27)+IF('Brændstof Græsslæt'!AB27="",0,'Brændstof Græsslæt'!AB27)</f>
        <v>0</v>
      </c>
      <c r="E29" s="228">
        <f>IF('Brændstof Græsslæt'!O27="",0,'Brændstof Græsslæt'!O27)+IF('Brændstof Græsslæt'!V27="",0,'Brændstof Græsslæt'!V27)+IF('Brændstof Græsslæt'!AC27="",0,'Brændstof Græsslæt'!AC27)</f>
        <v>0</v>
      </c>
      <c r="F29" s="228">
        <f>IF('Brændstof Græsslæt'!P27="",0,'Brændstof Græsslæt'!P27)+IF('Brændstof Græsslæt'!W27="",0,'Brændstof Græsslæt'!W27)+IF('Brændstof Græsslæt'!AD27="",0,'Brændstof Græsslæt'!AD27)</f>
        <v>0</v>
      </c>
      <c r="G29" s="228">
        <f>IF('Brændstof Græsslæt'!Q27="",0,'Brændstof Græsslæt'!Q27)+IF('Brændstof Græsslæt'!X27="",0,'Brændstof Græsslæt'!X27)+IF('Brændstof Græsslæt'!AE27="",0,'Brændstof Græsslæt'!AE27)</f>
        <v>0</v>
      </c>
      <c r="H29" s="228">
        <f>IF('Brændstof Græsslæt'!R27="",0,'Brændstof Græsslæt'!R27)+IF('Brændstof Græsslæt'!Y27="",0,'Brændstof Græsslæt'!Y27)+IF('Brændstof Græsslæt'!AF27="",0,'Brændstof Græsslæt'!AF27)</f>
        <v>0</v>
      </c>
      <c r="I29" s="90"/>
      <c r="J29" s="50">
        <f t="shared" si="3"/>
        <v>600</v>
      </c>
      <c r="K29" s="82"/>
      <c r="L29" s="100"/>
      <c r="M29" s="51">
        <f t="shared" si="4"/>
        <v>20</v>
      </c>
      <c r="N29" s="28"/>
      <c r="O29" s="100"/>
      <c r="P29" s="79">
        <f t="shared" si="5"/>
        <v>0</v>
      </c>
      <c r="Q29" s="79">
        <f t="shared" si="6"/>
        <v>0</v>
      </c>
      <c r="R29" s="79">
        <f t="shared" si="7"/>
        <v>0</v>
      </c>
      <c r="S29" s="79">
        <f t="shared" si="8"/>
        <v>0</v>
      </c>
      <c r="T29" s="79">
        <f t="shared" si="9"/>
        <v>0</v>
      </c>
      <c r="U29" s="79">
        <f t="shared" si="10"/>
        <v>0</v>
      </c>
      <c r="V29" s="107"/>
      <c r="W29" s="80">
        <f t="shared" si="11"/>
        <v>0</v>
      </c>
      <c r="X29" s="80">
        <f t="shared" si="12"/>
        <v>0</v>
      </c>
      <c r="Y29" s="80">
        <f t="shared" si="13"/>
        <v>0</v>
      </c>
      <c r="Z29" s="80">
        <f t="shared" si="14"/>
        <v>0</v>
      </c>
      <c r="AA29" s="80">
        <f t="shared" si="15"/>
        <v>0</v>
      </c>
      <c r="AB29" s="80">
        <f t="shared" si="16"/>
        <v>0</v>
      </c>
      <c r="AC29" s="96"/>
      <c r="AD29" s="96"/>
    </row>
    <row r="30" spans="1:30" s="195" customFormat="1" ht="20.100000000000001" customHeight="1" x14ac:dyDescent="0.2">
      <c r="A30" s="96"/>
      <c r="B30" s="49" t="str">
        <f>'Brændstof Græsslæt'!B28</f>
        <v>Snitning, græsslæt</v>
      </c>
      <c r="C30" s="228">
        <f>IF('Brændstof Græsslæt'!M28="",0,'Brændstof Græsslæt'!M28)+IF('Brændstof Græsslæt'!T28="",0,'Brændstof Græsslæt'!T28)+IF('Brændstof Græsslæt'!AA28="",0,'Brændstof Græsslæt'!AA28)</f>
        <v>4</v>
      </c>
      <c r="D30" s="228">
        <f>IF('Brændstof Græsslæt'!N28="",0,'Brændstof Græsslæt'!N28)+IF('Brændstof Græsslæt'!U28="",0,'Brændstof Græsslæt'!U28)+IF('Brændstof Græsslæt'!AB28="",0,'Brændstof Græsslæt'!AB28)</f>
        <v>4</v>
      </c>
      <c r="E30" s="228">
        <f>IF('Brændstof Græsslæt'!O28="",0,'Brændstof Græsslæt'!O28)+IF('Brændstof Græsslæt'!V28="",0,'Brændstof Græsslæt'!V28)+IF('Brændstof Græsslæt'!AC28="",0,'Brændstof Græsslæt'!AC28)</f>
        <v>4</v>
      </c>
      <c r="F30" s="228">
        <f>IF('Brændstof Græsslæt'!P28="",0,'Brændstof Græsslæt'!P28)+IF('Brændstof Græsslæt'!W28="",0,'Brændstof Græsslæt'!W28)+IF('Brændstof Græsslæt'!AD28="",0,'Brændstof Græsslæt'!AD28)</f>
        <v>4</v>
      </c>
      <c r="G30" s="228">
        <f>IF('Brændstof Græsslæt'!Q28="",0,'Brændstof Græsslæt'!Q28)+IF('Brændstof Græsslæt'!X28="",0,'Brændstof Græsslæt'!X28)+IF('Brændstof Græsslæt'!AE28="",0,'Brændstof Græsslæt'!AE28)</f>
        <v>4</v>
      </c>
      <c r="H30" s="228">
        <f>IF('Brændstof Græsslæt'!R28="",0,'Brændstof Græsslæt'!R28)+IF('Brændstof Græsslæt'!Y28="",0,'Brændstof Græsslæt'!Y28)+IF('Brændstof Græsslæt'!AF28="",0,'Brændstof Græsslæt'!AF28)</f>
        <v>4</v>
      </c>
      <c r="I30" s="90"/>
      <c r="J30" s="50">
        <f t="shared" si="3"/>
        <v>900</v>
      </c>
      <c r="K30" s="82">
        <v>900</v>
      </c>
      <c r="L30" s="100"/>
      <c r="M30" s="51">
        <f t="shared" si="4"/>
        <v>20</v>
      </c>
      <c r="N30" s="28">
        <v>20</v>
      </c>
      <c r="O30" s="100"/>
      <c r="P30" s="79">
        <f t="shared" si="5"/>
        <v>1800</v>
      </c>
      <c r="Q30" s="79">
        <f t="shared" si="6"/>
        <v>1800</v>
      </c>
      <c r="R30" s="79">
        <f t="shared" si="7"/>
        <v>1800</v>
      </c>
      <c r="S30" s="79">
        <f t="shared" si="8"/>
        <v>1800</v>
      </c>
      <c r="T30" s="79">
        <f t="shared" si="9"/>
        <v>1800</v>
      </c>
      <c r="U30" s="79">
        <f t="shared" si="10"/>
        <v>1800</v>
      </c>
      <c r="V30" s="107"/>
      <c r="W30" s="80">
        <f t="shared" si="11"/>
        <v>2</v>
      </c>
      <c r="X30" s="80">
        <f t="shared" si="12"/>
        <v>2</v>
      </c>
      <c r="Y30" s="80">
        <f t="shared" si="13"/>
        <v>2</v>
      </c>
      <c r="Z30" s="80">
        <f t="shared" si="14"/>
        <v>2</v>
      </c>
      <c r="AA30" s="80">
        <f t="shared" si="15"/>
        <v>2</v>
      </c>
      <c r="AB30" s="80">
        <f t="shared" si="16"/>
        <v>2</v>
      </c>
      <c r="AC30" s="96"/>
      <c r="AD30" s="96"/>
    </row>
    <row r="31" spans="1:30" s="195" customFormat="1" ht="20.100000000000001" customHeight="1" x14ac:dyDescent="0.2">
      <c r="A31" s="96"/>
      <c r="B31" s="49" t="str">
        <f>'Brændstof Græsslæt'!B29</f>
        <v>Sammenrivning, græsslæt</v>
      </c>
      <c r="C31" s="228">
        <f>IF('Brændstof Græsslæt'!M29="",0,'Brændstof Græsslæt'!M29)+IF('Brændstof Græsslæt'!T29="",0,'Brændstof Græsslæt'!T29)+IF('Brændstof Græsslæt'!AA29="",0,'Brændstof Græsslæt'!AA29)</f>
        <v>8</v>
      </c>
      <c r="D31" s="228">
        <f>IF('Brændstof Græsslæt'!N29="",0,'Brændstof Græsslæt'!N29)+IF('Brændstof Græsslæt'!U29="",0,'Brændstof Græsslæt'!U29)+IF('Brændstof Græsslæt'!AB29="",0,'Brændstof Græsslæt'!AB29)</f>
        <v>8</v>
      </c>
      <c r="E31" s="228">
        <f>IF('Brændstof Græsslæt'!O29="",0,'Brændstof Græsslæt'!O29)+IF('Brændstof Græsslæt'!V29="",0,'Brændstof Græsslæt'!V29)+IF('Brændstof Græsslæt'!AC29="",0,'Brændstof Græsslæt'!AC29)</f>
        <v>8</v>
      </c>
      <c r="F31" s="228">
        <f>IF('Brændstof Græsslæt'!P29="",0,'Brændstof Græsslæt'!P29)+IF('Brændstof Græsslæt'!W29="",0,'Brændstof Græsslæt'!W29)+IF('Brændstof Græsslæt'!AD29="",0,'Brændstof Græsslæt'!AD29)</f>
        <v>8</v>
      </c>
      <c r="G31" s="228">
        <f>IF('Brændstof Græsslæt'!Q29="",0,'Brændstof Græsslæt'!Q29)+IF('Brændstof Græsslæt'!X29="",0,'Brændstof Græsslæt'!X29)+IF('Brændstof Græsslæt'!AE29="",0,'Brændstof Græsslæt'!AE29)</f>
        <v>8</v>
      </c>
      <c r="H31" s="228">
        <f>IF('Brændstof Græsslæt'!R29="",0,'Brændstof Græsslæt'!R29)+IF('Brændstof Græsslæt'!Y29="",0,'Brændstof Græsslæt'!Y29)+IF('Brændstof Græsslæt'!AF29="",0,'Brændstof Græsslæt'!AF29)</f>
        <v>8</v>
      </c>
      <c r="I31" s="90"/>
      <c r="J31" s="50">
        <f t="shared" si="3"/>
        <v>600</v>
      </c>
      <c r="K31" s="82"/>
      <c r="L31" s="100"/>
      <c r="M31" s="51">
        <f t="shared" si="4"/>
        <v>20</v>
      </c>
      <c r="N31" s="28"/>
      <c r="O31" s="100"/>
      <c r="P31" s="79">
        <f t="shared" si="5"/>
        <v>2400</v>
      </c>
      <c r="Q31" s="79">
        <f t="shared" si="6"/>
        <v>2400</v>
      </c>
      <c r="R31" s="79">
        <f t="shared" si="7"/>
        <v>2400</v>
      </c>
      <c r="S31" s="79">
        <f t="shared" si="8"/>
        <v>2400</v>
      </c>
      <c r="T31" s="79">
        <f t="shared" si="9"/>
        <v>2400</v>
      </c>
      <c r="U31" s="79">
        <f t="shared" si="10"/>
        <v>2400</v>
      </c>
      <c r="V31" s="107"/>
      <c r="W31" s="80">
        <f t="shared" si="11"/>
        <v>4</v>
      </c>
      <c r="X31" s="80">
        <f t="shared" si="12"/>
        <v>4</v>
      </c>
      <c r="Y31" s="80">
        <f t="shared" si="13"/>
        <v>4</v>
      </c>
      <c r="Z31" s="80">
        <f t="shared" si="14"/>
        <v>4</v>
      </c>
      <c r="AA31" s="80">
        <f t="shared" si="15"/>
        <v>4</v>
      </c>
      <c r="AB31" s="80">
        <f t="shared" si="16"/>
        <v>4</v>
      </c>
      <c r="AC31" s="96"/>
      <c r="AD31" s="96"/>
    </row>
    <row r="32" spans="1:30" s="195" customFormat="1" ht="20.100000000000001" customHeight="1" x14ac:dyDescent="0.2">
      <c r="A32" s="96"/>
      <c r="B32" s="49" t="str">
        <f>'Brændstof Græsslæt'!B30</f>
        <v>Hypning, kartofler</v>
      </c>
      <c r="C32" s="228">
        <f>IF('Brændstof Græsslæt'!M30="",0,'Brændstof Græsslæt'!M30)+IF('Brændstof Græsslæt'!T30="",0,'Brændstof Græsslæt'!T30)+IF('Brændstof Græsslæt'!AA30="",0,'Brændstof Græsslæt'!AA30)</f>
        <v>0</v>
      </c>
      <c r="D32" s="228">
        <f>IF('Brændstof Græsslæt'!N30="",0,'Brændstof Græsslæt'!N30)+IF('Brændstof Græsslæt'!U30="",0,'Brændstof Græsslæt'!U30)+IF('Brændstof Græsslæt'!AB30="",0,'Brændstof Græsslæt'!AB30)</f>
        <v>0</v>
      </c>
      <c r="E32" s="228">
        <f>IF('Brændstof Græsslæt'!O30="",0,'Brændstof Græsslæt'!O30)+IF('Brændstof Græsslæt'!V30="",0,'Brændstof Græsslæt'!V30)+IF('Brændstof Græsslæt'!AC30="",0,'Brændstof Græsslæt'!AC30)</f>
        <v>0</v>
      </c>
      <c r="F32" s="228">
        <f>IF('Brændstof Græsslæt'!P30="",0,'Brændstof Græsslæt'!P30)+IF('Brændstof Græsslæt'!W30="",0,'Brændstof Græsslæt'!W30)+IF('Brændstof Græsslæt'!AD30="",0,'Brændstof Græsslæt'!AD30)</f>
        <v>0</v>
      </c>
      <c r="G32" s="228">
        <f>IF('Brændstof Græsslæt'!Q30="",0,'Brændstof Græsslæt'!Q30)+IF('Brændstof Græsslæt'!X30="",0,'Brændstof Græsslæt'!X30)+IF('Brændstof Græsslæt'!AE30="",0,'Brændstof Græsslæt'!AE30)</f>
        <v>0</v>
      </c>
      <c r="H32" s="228">
        <f>IF('Brændstof Græsslæt'!R30="",0,'Brændstof Græsslæt'!R30)+IF('Brændstof Græsslæt'!Y30="",0,'Brændstof Græsslæt'!Y30)+IF('Brændstof Græsslæt'!AF30="",0,'Brændstof Græsslæt'!AF30)</f>
        <v>0</v>
      </c>
      <c r="I32" s="90"/>
      <c r="J32" s="50">
        <f t="shared" si="3"/>
        <v>600</v>
      </c>
      <c r="K32" s="82"/>
      <c r="L32" s="100"/>
      <c r="M32" s="51">
        <f t="shared" si="4"/>
        <v>20</v>
      </c>
      <c r="N32" s="28"/>
      <c r="O32" s="100"/>
      <c r="P32" s="79">
        <f t="shared" si="5"/>
        <v>0</v>
      </c>
      <c r="Q32" s="79">
        <f t="shared" si="6"/>
        <v>0</v>
      </c>
      <c r="R32" s="79">
        <f t="shared" si="7"/>
        <v>0</v>
      </c>
      <c r="S32" s="79">
        <f t="shared" si="8"/>
        <v>0</v>
      </c>
      <c r="T32" s="79">
        <f t="shared" si="9"/>
        <v>0</v>
      </c>
      <c r="U32" s="79">
        <f t="shared" si="10"/>
        <v>0</v>
      </c>
      <c r="V32" s="107"/>
      <c r="W32" s="80">
        <f t="shared" si="11"/>
        <v>0</v>
      </c>
      <c r="X32" s="80">
        <f t="shared" si="12"/>
        <v>0</v>
      </c>
      <c r="Y32" s="80">
        <f t="shared" si="13"/>
        <v>0</v>
      </c>
      <c r="Z32" s="80">
        <f t="shared" si="14"/>
        <v>0</v>
      </c>
      <c r="AA32" s="80">
        <f t="shared" si="15"/>
        <v>0</v>
      </c>
      <c r="AB32" s="80">
        <f t="shared" si="16"/>
        <v>0</v>
      </c>
      <c r="AC32" s="96"/>
      <c r="AD32" s="96"/>
    </row>
    <row r="33" spans="1:30" s="195" customFormat="1" ht="20.100000000000001" customHeight="1" x14ac:dyDescent="0.2">
      <c r="A33" s="96"/>
      <c r="B33" s="49" t="str">
        <f>'Brændstof Græsslæt'!B31</f>
        <v>Aftopning, kartofler</v>
      </c>
      <c r="C33" s="228">
        <f>IF('Brændstof Græsslæt'!M31="",0,'Brændstof Græsslæt'!M31)+IF('Brændstof Græsslæt'!T31="",0,'Brændstof Græsslæt'!T31)+IF('Brændstof Græsslæt'!AA31="",0,'Brændstof Græsslæt'!AA31)</f>
        <v>0</v>
      </c>
      <c r="D33" s="228">
        <f>IF('Brændstof Græsslæt'!N31="",0,'Brændstof Græsslæt'!N31)+IF('Brændstof Græsslæt'!U31="",0,'Brændstof Græsslæt'!U31)+IF('Brændstof Græsslæt'!AB31="",0,'Brændstof Græsslæt'!AB31)</f>
        <v>0</v>
      </c>
      <c r="E33" s="228">
        <f>IF('Brændstof Græsslæt'!O31="",0,'Brændstof Græsslæt'!O31)+IF('Brændstof Græsslæt'!V31="",0,'Brændstof Græsslæt'!V31)+IF('Brændstof Græsslæt'!AC31="",0,'Brændstof Græsslæt'!AC31)</f>
        <v>0</v>
      </c>
      <c r="F33" s="228">
        <f>IF('Brændstof Græsslæt'!P31="",0,'Brændstof Græsslæt'!P31)+IF('Brændstof Græsslæt'!W31="",0,'Brændstof Græsslæt'!W31)+IF('Brændstof Græsslæt'!AD31="",0,'Brændstof Græsslæt'!AD31)</f>
        <v>0</v>
      </c>
      <c r="G33" s="228">
        <f>IF('Brændstof Græsslæt'!Q31="",0,'Brændstof Græsslæt'!Q31)+IF('Brændstof Græsslæt'!X31="",0,'Brændstof Græsslæt'!X31)+IF('Brændstof Græsslæt'!AE31="",0,'Brændstof Græsslæt'!AE31)</f>
        <v>0</v>
      </c>
      <c r="H33" s="228">
        <f>IF('Brændstof Græsslæt'!R31="",0,'Brændstof Græsslæt'!R31)+IF('Brændstof Græsslæt'!Y31="",0,'Brændstof Græsslæt'!Y31)+IF('Brændstof Græsslæt'!AF31="",0,'Brændstof Græsslæt'!AF31)</f>
        <v>0</v>
      </c>
      <c r="I33" s="90"/>
      <c r="J33" s="50">
        <f t="shared" si="3"/>
        <v>600</v>
      </c>
      <c r="K33" s="82"/>
      <c r="L33" s="100"/>
      <c r="M33" s="51">
        <f t="shared" si="4"/>
        <v>20</v>
      </c>
      <c r="N33" s="28"/>
      <c r="O33" s="100"/>
      <c r="P33" s="79">
        <f t="shared" si="5"/>
        <v>0</v>
      </c>
      <c r="Q33" s="79">
        <f t="shared" si="6"/>
        <v>0</v>
      </c>
      <c r="R33" s="79">
        <f t="shared" si="7"/>
        <v>0</v>
      </c>
      <c r="S33" s="79">
        <f t="shared" si="8"/>
        <v>0</v>
      </c>
      <c r="T33" s="79">
        <f t="shared" si="9"/>
        <v>0</v>
      </c>
      <c r="U33" s="79">
        <f t="shared" si="10"/>
        <v>0</v>
      </c>
      <c r="V33" s="107"/>
      <c r="W33" s="80">
        <f t="shared" si="11"/>
        <v>0</v>
      </c>
      <c r="X33" s="80">
        <f t="shared" si="12"/>
        <v>0</v>
      </c>
      <c r="Y33" s="80">
        <f t="shared" si="13"/>
        <v>0</v>
      </c>
      <c r="Z33" s="80">
        <f t="shared" si="14"/>
        <v>0</v>
      </c>
      <c r="AA33" s="80">
        <f t="shared" si="15"/>
        <v>0</v>
      </c>
      <c r="AB33" s="80">
        <f t="shared" si="16"/>
        <v>0</v>
      </c>
      <c r="AC33" s="96"/>
      <c r="AD33" s="96"/>
    </row>
    <row r="34" spans="1:30" s="195" customFormat="1" ht="20.100000000000001" customHeight="1" x14ac:dyDescent="0.2">
      <c r="A34" s="96"/>
      <c r="B34" s="49" t="str">
        <f>'Brændstof Græsslæt'!B32</f>
        <v>Tilføj opgave</v>
      </c>
      <c r="C34" s="228">
        <f>IF('Brændstof Græsslæt'!M32="",0,'Brændstof Græsslæt'!M32)+IF('Brændstof Græsslæt'!T32="",0,'Brændstof Græsslæt'!T32)+IF('Brændstof Græsslæt'!AA32="",0,'Brændstof Græsslæt'!AA32)</f>
        <v>0</v>
      </c>
      <c r="D34" s="228">
        <f>IF('Brændstof Græsslæt'!N32="",0,'Brændstof Græsslæt'!N32)+IF('Brændstof Græsslæt'!U32="",0,'Brændstof Græsslæt'!U32)+IF('Brændstof Græsslæt'!AB32="",0,'Brændstof Græsslæt'!AB32)</f>
        <v>0</v>
      </c>
      <c r="E34" s="228">
        <f>IF('Brændstof Græsslæt'!O32="",0,'Brændstof Græsslæt'!O32)+IF('Brændstof Græsslæt'!V32="",0,'Brændstof Græsslæt'!V32)+IF('Brændstof Græsslæt'!AC32="",0,'Brændstof Græsslæt'!AC32)</f>
        <v>0</v>
      </c>
      <c r="F34" s="228">
        <f>IF('Brændstof Græsslæt'!P32="",0,'Brændstof Græsslæt'!P32)+IF('Brændstof Græsslæt'!W32="",0,'Brændstof Græsslæt'!W32)+IF('Brændstof Græsslæt'!AD32="",0,'Brændstof Græsslæt'!AD32)</f>
        <v>0</v>
      </c>
      <c r="G34" s="228">
        <f>IF('Brændstof Græsslæt'!Q32="",0,'Brændstof Græsslæt'!Q32)+IF('Brændstof Græsslæt'!X32="",0,'Brændstof Græsslæt'!X32)+IF('Brændstof Græsslæt'!AE32="",0,'Brændstof Græsslæt'!AE32)</f>
        <v>0</v>
      </c>
      <c r="H34" s="228">
        <f>IF('Brændstof Græsslæt'!R32="",0,'Brændstof Græsslæt'!R32)+IF('Brændstof Græsslæt'!Y32="",0,'Brændstof Græsslæt'!Y32)+IF('Brændstof Græsslæt'!AF32="",0,'Brændstof Græsslæt'!AF32)</f>
        <v>0</v>
      </c>
      <c r="I34" s="90"/>
      <c r="J34" s="50">
        <f t="shared" si="3"/>
        <v>600</v>
      </c>
      <c r="K34" s="82"/>
      <c r="L34" s="100"/>
      <c r="M34" s="51">
        <f t="shared" si="4"/>
        <v>20</v>
      </c>
      <c r="N34" s="28"/>
      <c r="O34" s="100"/>
      <c r="P34" s="79">
        <f t="shared" si="5"/>
        <v>0</v>
      </c>
      <c r="Q34" s="79">
        <f t="shared" si="6"/>
        <v>0</v>
      </c>
      <c r="R34" s="79">
        <f t="shared" si="7"/>
        <v>0</v>
      </c>
      <c r="S34" s="79">
        <f t="shared" si="8"/>
        <v>0</v>
      </c>
      <c r="T34" s="79">
        <f t="shared" si="9"/>
        <v>0</v>
      </c>
      <c r="U34" s="79">
        <f t="shared" si="10"/>
        <v>0</v>
      </c>
      <c r="V34" s="107"/>
      <c r="W34" s="80">
        <f t="shared" si="11"/>
        <v>0</v>
      </c>
      <c r="X34" s="80">
        <f t="shared" si="12"/>
        <v>0</v>
      </c>
      <c r="Y34" s="80">
        <f t="shared" si="13"/>
        <v>0</v>
      </c>
      <c r="Z34" s="80">
        <f t="shared" si="14"/>
        <v>0</v>
      </c>
      <c r="AA34" s="80">
        <f t="shared" si="15"/>
        <v>0</v>
      </c>
      <c r="AB34" s="80">
        <f t="shared" si="16"/>
        <v>0</v>
      </c>
      <c r="AC34" s="96"/>
      <c r="AD34" s="96"/>
    </row>
    <row r="35" spans="1:30" s="195" customFormat="1" ht="20.100000000000001" customHeight="1" x14ac:dyDescent="0.2">
      <c r="A35" s="96"/>
      <c r="B35" s="49" t="str">
        <f>'Brændstof Græsslæt'!B33</f>
        <v>Tilføj opgave</v>
      </c>
      <c r="C35" s="228">
        <f>IF('Brændstof Græsslæt'!M33="",0,'Brændstof Græsslæt'!M33)+IF('Brændstof Græsslæt'!T33="",0,'Brændstof Græsslæt'!T33)+IF('Brændstof Græsslæt'!AA33="",0,'Brændstof Græsslæt'!AA33)</f>
        <v>0</v>
      </c>
      <c r="D35" s="228">
        <f>IF('Brændstof Græsslæt'!N33="",0,'Brændstof Græsslæt'!N33)+IF('Brændstof Græsslæt'!U33="",0,'Brændstof Græsslæt'!U33)+IF('Brændstof Græsslæt'!AB33="",0,'Brændstof Græsslæt'!AB33)</f>
        <v>0</v>
      </c>
      <c r="E35" s="228">
        <f>IF('Brændstof Græsslæt'!O33="",0,'Brændstof Græsslæt'!O33)+IF('Brændstof Græsslæt'!V33="",0,'Brændstof Græsslæt'!V33)+IF('Brændstof Græsslæt'!AC33="",0,'Brændstof Græsslæt'!AC33)</f>
        <v>0</v>
      </c>
      <c r="F35" s="228">
        <f>IF('Brændstof Græsslæt'!P33="",0,'Brændstof Græsslæt'!P33)+IF('Brændstof Græsslæt'!W33="",0,'Brændstof Græsslæt'!W33)+IF('Brændstof Græsslæt'!AD33="",0,'Brændstof Græsslæt'!AD33)</f>
        <v>0</v>
      </c>
      <c r="G35" s="228">
        <f>IF('Brændstof Græsslæt'!Q33="",0,'Brændstof Græsslæt'!Q33)+IF('Brændstof Græsslæt'!X33="",0,'Brændstof Græsslæt'!X33)+IF('Brændstof Græsslæt'!AE33="",0,'Brændstof Græsslæt'!AE33)</f>
        <v>0</v>
      </c>
      <c r="H35" s="228">
        <f>IF('Brændstof Græsslæt'!R33="",0,'Brændstof Græsslæt'!R33)+IF('Brændstof Græsslæt'!Y33="",0,'Brændstof Græsslæt'!Y33)+IF('Brændstof Græsslæt'!AF33="",0,'Brændstof Græsslæt'!AF33)</f>
        <v>0</v>
      </c>
      <c r="I35" s="90"/>
      <c r="J35" s="50">
        <f t="shared" si="3"/>
        <v>600</v>
      </c>
      <c r="K35" s="82"/>
      <c r="L35" s="100"/>
      <c r="M35" s="51">
        <f t="shared" si="4"/>
        <v>20</v>
      </c>
      <c r="N35" s="28"/>
      <c r="O35" s="100"/>
      <c r="P35" s="79">
        <f t="shared" si="5"/>
        <v>0</v>
      </c>
      <c r="Q35" s="79">
        <f t="shared" si="6"/>
        <v>0</v>
      </c>
      <c r="R35" s="79">
        <f t="shared" si="7"/>
        <v>0</v>
      </c>
      <c r="S35" s="79">
        <f t="shared" si="8"/>
        <v>0</v>
      </c>
      <c r="T35" s="79">
        <f t="shared" si="9"/>
        <v>0</v>
      </c>
      <c r="U35" s="79">
        <f t="shared" si="10"/>
        <v>0</v>
      </c>
      <c r="V35" s="107"/>
      <c r="W35" s="80">
        <f t="shared" si="11"/>
        <v>0</v>
      </c>
      <c r="X35" s="80">
        <f t="shared" si="12"/>
        <v>0</v>
      </c>
      <c r="Y35" s="80">
        <f t="shared" si="13"/>
        <v>0</v>
      </c>
      <c r="Z35" s="80">
        <f t="shared" si="14"/>
        <v>0</v>
      </c>
      <c r="AA35" s="80">
        <f t="shared" si="15"/>
        <v>0</v>
      </c>
      <c r="AB35" s="80">
        <f t="shared" si="16"/>
        <v>0</v>
      </c>
      <c r="AC35" s="96"/>
      <c r="AD35" s="96"/>
    </row>
    <row r="36" spans="1:30" s="195" customFormat="1" ht="20.100000000000001" customHeight="1" x14ac:dyDescent="0.2">
      <c r="A36" s="96"/>
      <c r="B36" s="49" t="str">
        <f>'Brændstof Græsslæt'!B34</f>
        <v>Tilføj opgave</v>
      </c>
      <c r="C36" s="228">
        <f>IF('Brændstof Græsslæt'!M34="",0,'Brændstof Græsslæt'!M34)+IF('Brændstof Græsslæt'!T34="",0,'Brændstof Græsslæt'!T34)+IF('Brændstof Græsslæt'!AA34="",0,'Brændstof Græsslæt'!AA34)</f>
        <v>0</v>
      </c>
      <c r="D36" s="228">
        <f>IF('Brændstof Græsslæt'!N34="",0,'Brændstof Græsslæt'!N34)+IF('Brændstof Græsslæt'!U34="",0,'Brændstof Græsslæt'!U34)+IF('Brændstof Græsslæt'!AB34="",0,'Brændstof Græsslæt'!AB34)</f>
        <v>0</v>
      </c>
      <c r="E36" s="228">
        <f>IF('Brændstof Græsslæt'!O34="",0,'Brændstof Græsslæt'!O34)+IF('Brændstof Græsslæt'!V34="",0,'Brændstof Græsslæt'!V34)+IF('Brændstof Græsslæt'!AC34="",0,'Brændstof Græsslæt'!AC34)</f>
        <v>0</v>
      </c>
      <c r="F36" s="228">
        <f>IF('Brændstof Græsslæt'!P34="",0,'Brændstof Græsslæt'!P34)+IF('Brændstof Græsslæt'!W34="",0,'Brændstof Græsslæt'!W34)+IF('Brændstof Græsslæt'!AD34="",0,'Brændstof Græsslæt'!AD34)</f>
        <v>0</v>
      </c>
      <c r="G36" s="228">
        <f>IF('Brændstof Græsslæt'!Q34="",0,'Brændstof Græsslæt'!Q34)+IF('Brændstof Græsslæt'!X34="",0,'Brændstof Græsslæt'!X34)+IF('Brændstof Græsslæt'!AE34="",0,'Brændstof Græsslæt'!AE34)</f>
        <v>0</v>
      </c>
      <c r="H36" s="228">
        <f>IF('Brændstof Græsslæt'!R34="",0,'Brændstof Græsslæt'!R34)+IF('Brændstof Græsslæt'!Y34="",0,'Brændstof Græsslæt'!Y34)+IF('Brændstof Græsslæt'!AF34="",0,'Brændstof Græsslæt'!AF34)</f>
        <v>0</v>
      </c>
      <c r="I36" s="90"/>
      <c r="J36" s="50">
        <f t="shared" si="3"/>
        <v>600</v>
      </c>
      <c r="K36" s="82"/>
      <c r="L36" s="100"/>
      <c r="M36" s="51">
        <f t="shared" si="4"/>
        <v>20</v>
      </c>
      <c r="N36" s="84"/>
      <c r="O36" s="100"/>
      <c r="P36" s="79">
        <f t="shared" si="5"/>
        <v>0</v>
      </c>
      <c r="Q36" s="79">
        <f t="shared" si="6"/>
        <v>0</v>
      </c>
      <c r="R36" s="79">
        <f t="shared" si="7"/>
        <v>0</v>
      </c>
      <c r="S36" s="79">
        <f t="shared" si="8"/>
        <v>0</v>
      </c>
      <c r="T36" s="79">
        <f t="shared" si="9"/>
        <v>0</v>
      </c>
      <c r="U36" s="79">
        <f t="shared" si="10"/>
        <v>0</v>
      </c>
      <c r="V36" s="107"/>
      <c r="W36" s="80">
        <f t="shared" si="11"/>
        <v>0</v>
      </c>
      <c r="X36" s="80">
        <f t="shared" si="12"/>
        <v>0</v>
      </c>
      <c r="Y36" s="80">
        <f t="shared" si="13"/>
        <v>0</v>
      </c>
      <c r="Z36" s="80">
        <f t="shared" si="14"/>
        <v>0</v>
      </c>
      <c r="AA36" s="80">
        <f t="shared" si="15"/>
        <v>0</v>
      </c>
      <c r="AB36" s="80">
        <f t="shared" si="16"/>
        <v>0</v>
      </c>
      <c r="AC36" s="96"/>
      <c r="AD36" s="96"/>
    </row>
    <row r="37" spans="1:30" s="195" customFormat="1" ht="9.75" customHeight="1" thickBot="1" x14ac:dyDescent="0.25">
      <c r="A37" s="96"/>
      <c r="B37" s="110"/>
      <c r="C37" s="111"/>
      <c r="D37" s="111"/>
      <c r="E37" s="111"/>
      <c r="F37" s="111"/>
      <c r="G37" s="111"/>
      <c r="H37" s="111"/>
      <c r="I37" s="91"/>
      <c r="J37" s="91"/>
      <c r="K37" s="112"/>
      <c r="L37" s="101"/>
      <c r="M37" s="113"/>
      <c r="N37" s="114"/>
      <c r="O37" s="101"/>
      <c r="P37" s="115"/>
      <c r="Q37" s="115"/>
      <c r="R37" s="115"/>
      <c r="S37" s="115"/>
      <c r="T37" s="115"/>
      <c r="U37" s="115"/>
      <c r="V37" s="108"/>
      <c r="W37" s="116"/>
      <c r="X37" s="116"/>
      <c r="Y37" s="116"/>
      <c r="Z37" s="116"/>
      <c r="AA37" s="116"/>
      <c r="AB37" s="116"/>
      <c r="AC37" s="109"/>
      <c r="AD37" s="96"/>
    </row>
    <row r="38" spans="1:30" s="195" customFormat="1" ht="20.100000000000001" customHeight="1" x14ac:dyDescent="0.25">
      <c r="A38" s="96"/>
      <c r="B38" s="53" t="s">
        <v>112</v>
      </c>
      <c r="C38" s="54">
        <f t="shared" ref="C38:H38" si="17">SUM(C11:C36)</f>
        <v>23.5</v>
      </c>
      <c r="D38" s="55">
        <f t="shared" si="17"/>
        <v>29.5</v>
      </c>
      <c r="E38" s="55">
        <f t="shared" si="17"/>
        <v>44.5</v>
      </c>
      <c r="F38" s="55">
        <f t="shared" si="17"/>
        <v>56</v>
      </c>
      <c r="G38" s="55">
        <f t="shared" si="17"/>
        <v>66</v>
      </c>
      <c r="H38" s="56">
        <f t="shared" si="17"/>
        <v>77</v>
      </c>
      <c r="I38" s="92"/>
      <c r="J38" s="92"/>
      <c r="K38" s="102"/>
      <c r="L38" s="102"/>
      <c r="M38" s="402" t="s">
        <v>111</v>
      </c>
      <c r="N38" s="403"/>
      <c r="O38" s="404"/>
      <c r="P38" s="243">
        <f t="shared" ref="P38:U38" si="18">SUM(P11:P36)</f>
        <v>8250</v>
      </c>
      <c r="Q38" s="243">
        <f t="shared" si="18"/>
        <v>10650</v>
      </c>
      <c r="R38" s="243">
        <f t="shared" si="18"/>
        <v>16650</v>
      </c>
      <c r="S38" s="243">
        <f t="shared" si="18"/>
        <v>21000</v>
      </c>
      <c r="T38" s="243">
        <f t="shared" si="18"/>
        <v>24900</v>
      </c>
      <c r="U38" s="243">
        <f t="shared" si="18"/>
        <v>29100</v>
      </c>
      <c r="V38" s="104"/>
      <c r="W38" s="117">
        <f t="shared" ref="W38:AB38" si="19">SUM(W11:W36)/W10</f>
        <v>11.75</v>
      </c>
      <c r="X38" s="117">
        <f t="shared" si="19"/>
        <v>4.916666666666667</v>
      </c>
      <c r="Y38" s="117">
        <f t="shared" si="19"/>
        <v>3.1785714285714284</v>
      </c>
      <c r="Z38" s="117">
        <f t="shared" si="19"/>
        <v>2.8</v>
      </c>
      <c r="AA38" s="117">
        <f t="shared" si="19"/>
        <v>2.75</v>
      </c>
      <c r="AB38" s="117">
        <f t="shared" si="19"/>
        <v>2.5666666666666669</v>
      </c>
      <c r="AC38" s="96"/>
      <c r="AD38" s="96"/>
    </row>
    <row r="39" spans="1:30" s="195" customFormat="1" ht="20.100000000000001" customHeight="1" x14ac:dyDescent="0.2">
      <c r="A39" s="96"/>
      <c r="B39" s="57" t="s">
        <v>99</v>
      </c>
      <c r="C39" s="58">
        <f t="shared" ref="C39:H39" si="20">C38*2</f>
        <v>47</v>
      </c>
      <c r="D39" s="59">
        <f t="shared" si="20"/>
        <v>59</v>
      </c>
      <c r="E39" s="59">
        <f t="shared" si="20"/>
        <v>89</v>
      </c>
      <c r="F39" s="59">
        <f t="shared" si="20"/>
        <v>112</v>
      </c>
      <c r="G39" s="59">
        <f t="shared" si="20"/>
        <v>132</v>
      </c>
      <c r="H39" s="60">
        <f t="shared" si="20"/>
        <v>154</v>
      </c>
      <c r="I39" s="93"/>
      <c r="J39" s="93"/>
      <c r="K39" s="103"/>
      <c r="L39" s="103"/>
      <c r="M39" s="422" t="s">
        <v>113</v>
      </c>
      <c r="N39" s="423"/>
      <c r="O39" s="424"/>
      <c r="P39" s="244">
        <f t="shared" ref="P39:U39" si="21">ROUNDUP(P38/P10,0)</f>
        <v>8250</v>
      </c>
      <c r="Q39" s="244">
        <f t="shared" si="21"/>
        <v>3550</v>
      </c>
      <c r="R39" s="244">
        <f t="shared" si="21"/>
        <v>2379</v>
      </c>
      <c r="S39" s="244">
        <f t="shared" si="21"/>
        <v>2100</v>
      </c>
      <c r="T39" s="244">
        <f t="shared" si="21"/>
        <v>2075</v>
      </c>
      <c r="U39" s="244">
        <f t="shared" si="21"/>
        <v>1940</v>
      </c>
      <c r="V39" s="97"/>
      <c r="W39" s="96"/>
      <c r="X39" s="96"/>
      <c r="Y39" s="96"/>
      <c r="Z39" s="96"/>
      <c r="AA39" s="96"/>
      <c r="AB39" s="96"/>
      <c r="AC39" s="96"/>
      <c r="AD39" s="96"/>
    </row>
    <row r="40" spans="1:30" s="195" customFormat="1" ht="20.100000000000001" customHeight="1" thickBot="1" x14ac:dyDescent="0.25">
      <c r="A40" s="96"/>
      <c r="B40" s="61" t="s">
        <v>98</v>
      </c>
      <c r="C40" s="62">
        <f t="shared" ref="C40:H40" si="22">C39/C10</f>
        <v>47</v>
      </c>
      <c r="D40" s="63">
        <f t="shared" si="22"/>
        <v>19.666666666666668</v>
      </c>
      <c r="E40" s="63">
        <f t="shared" si="22"/>
        <v>12.714285714285714</v>
      </c>
      <c r="F40" s="63">
        <f t="shared" si="22"/>
        <v>11.2</v>
      </c>
      <c r="G40" s="63">
        <f t="shared" si="22"/>
        <v>11</v>
      </c>
      <c r="H40" s="64">
        <f t="shared" si="22"/>
        <v>10.266666666666667</v>
      </c>
      <c r="I40" s="94"/>
      <c r="J40" s="94"/>
      <c r="K40" s="102"/>
      <c r="L40" s="102"/>
      <c r="M40" s="102"/>
      <c r="N40" s="102"/>
      <c r="O40" s="102"/>
      <c r="P40" s="96"/>
      <c r="Q40" s="102"/>
      <c r="R40" s="102"/>
      <c r="S40" s="97"/>
      <c r="T40" s="97"/>
      <c r="U40" s="97"/>
      <c r="V40" s="97"/>
      <c r="W40" s="96"/>
      <c r="X40" s="96"/>
      <c r="Y40" s="96"/>
      <c r="Z40" s="96"/>
      <c r="AA40" s="96"/>
      <c r="AB40" s="96"/>
      <c r="AC40" s="96"/>
      <c r="AD40" s="96"/>
    </row>
    <row r="41" spans="1:30" s="195" customFormat="1" ht="20.100000000000001" customHeight="1" x14ac:dyDescent="0.2">
      <c r="A41" s="96"/>
      <c r="B41" s="65" t="str">
        <f>M39</f>
        <v>Kr pr. ha pr. år</v>
      </c>
      <c r="C41" s="66">
        <f t="shared" ref="C41:H41" si="23">P39</f>
        <v>8250</v>
      </c>
      <c r="D41" s="66">
        <f t="shared" si="23"/>
        <v>3550</v>
      </c>
      <c r="E41" s="66">
        <f t="shared" si="23"/>
        <v>2379</v>
      </c>
      <c r="F41" s="66">
        <f t="shared" si="23"/>
        <v>2100</v>
      </c>
      <c r="G41" s="66">
        <f t="shared" si="23"/>
        <v>2075</v>
      </c>
      <c r="H41" s="67">
        <f t="shared" si="23"/>
        <v>1940</v>
      </c>
      <c r="I41" s="94"/>
      <c r="J41" s="94"/>
      <c r="K41" s="102"/>
      <c r="L41" s="102"/>
      <c r="M41" s="102"/>
      <c r="N41" s="102"/>
      <c r="O41" s="102"/>
      <c r="P41" s="96"/>
      <c r="Q41" s="102"/>
      <c r="R41" s="102"/>
      <c r="S41" s="97"/>
      <c r="T41" s="97"/>
      <c r="U41" s="97"/>
      <c r="V41" s="97"/>
      <c r="W41" s="96"/>
      <c r="X41" s="96"/>
      <c r="Y41" s="96"/>
      <c r="Z41" s="96"/>
      <c r="AA41" s="96"/>
      <c r="AB41" s="96"/>
      <c r="AC41" s="96"/>
      <c r="AD41" s="96"/>
    </row>
    <row r="42" spans="1:30" s="195" customFormat="1" ht="20.100000000000001" customHeight="1" thickBot="1" x14ac:dyDescent="0.25">
      <c r="A42" s="96"/>
      <c r="B42" s="61" t="s">
        <v>97</v>
      </c>
      <c r="C42" s="62">
        <f t="shared" ref="C42:H42" si="24">C40*C8/$M$9</f>
        <v>11.75</v>
      </c>
      <c r="D42" s="63">
        <f t="shared" si="24"/>
        <v>4.916666666666667</v>
      </c>
      <c r="E42" s="63">
        <f t="shared" si="24"/>
        <v>3.1785714285714284</v>
      </c>
      <c r="F42" s="63">
        <f t="shared" si="24"/>
        <v>2.8</v>
      </c>
      <c r="G42" s="63">
        <f t="shared" si="24"/>
        <v>2.75</v>
      </c>
      <c r="H42" s="64">
        <f t="shared" si="24"/>
        <v>2.5666666666666669</v>
      </c>
      <c r="I42" s="95"/>
      <c r="J42" s="95"/>
      <c r="K42" s="95"/>
      <c r="L42" s="95"/>
      <c r="M42" s="95"/>
      <c r="N42" s="95"/>
      <c r="O42" s="95"/>
      <c r="P42" s="102"/>
      <c r="Q42" s="102"/>
      <c r="R42" s="102"/>
      <c r="S42" s="102"/>
      <c r="T42" s="97"/>
      <c r="U42" s="97"/>
      <c r="V42" s="97"/>
      <c r="W42" s="96"/>
      <c r="X42" s="96"/>
      <c r="Y42" s="96"/>
      <c r="Z42" s="96"/>
      <c r="AA42" s="96"/>
      <c r="AB42" s="96"/>
      <c r="AC42" s="96"/>
      <c r="AD42" s="96"/>
    </row>
    <row r="43" spans="1:30" s="195" customFormat="1" ht="20.100000000000001" customHeight="1" x14ac:dyDescent="0.2">
      <c r="A43" s="96"/>
      <c r="B43" s="38"/>
      <c r="C43" s="95"/>
      <c r="D43" s="95"/>
      <c r="E43" s="95"/>
      <c r="F43" s="95"/>
      <c r="G43" s="95"/>
      <c r="H43" s="95"/>
      <c r="I43" s="95"/>
      <c r="J43" s="95"/>
      <c r="K43" s="95"/>
      <c r="L43" s="95"/>
      <c r="M43" s="95"/>
      <c r="N43" s="95"/>
      <c r="O43" s="95"/>
      <c r="P43" s="102"/>
      <c r="Q43" s="102"/>
      <c r="R43" s="102"/>
      <c r="S43" s="102"/>
      <c r="T43" s="97"/>
      <c r="U43" s="97"/>
      <c r="V43" s="97"/>
      <c r="W43" s="96"/>
      <c r="X43" s="96"/>
      <c r="Y43" s="96"/>
      <c r="Z43" s="96"/>
      <c r="AA43" s="96"/>
      <c r="AB43" s="96"/>
      <c r="AC43" s="96"/>
      <c r="AD43" s="96"/>
    </row>
    <row r="44" spans="1:30" s="195" customFormat="1" ht="34.5" customHeight="1" x14ac:dyDescent="0.25">
      <c r="A44" s="96"/>
      <c r="J44" s="85" t="s">
        <v>96</v>
      </c>
      <c r="K44" s="85"/>
      <c r="L44" s="85"/>
      <c r="M44" s="96"/>
      <c r="N44" s="96"/>
      <c r="O44" s="96"/>
      <c r="P44" s="96"/>
      <c r="Q44" s="96"/>
      <c r="R44" s="96"/>
      <c r="S44" s="96"/>
      <c r="T44" s="96"/>
      <c r="U44" s="96"/>
      <c r="V44" s="104"/>
      <c r="W44" s="96"/>
      <c r="X44" s="96"/>
      <c r="Y44" s="96"/>
      <c r="Z44" s="96"/>
      <c r="AA44" s="96"/>
      <c r="AB44" s="96"/>
      <c r="AC44" s="96"/>
      <c r="AD44" s="96"/>
    </row>
    <row r="45" spans="1:30" s="195" customFormat="1" ht="20.100000000000001" customHeight="1" x14ac:dyDescent="0.25">
      <c r="A45" s="96"/>
      <c r="J45" s="85"/>
      <c r="K45" s="85"/>
      <c r="L45" s="85"/>
      <c r="M45" s="96"/>
      <c r="N45" s="96"/>
      <c r="O45" s="96"/>
      <c r="P45" s="96"/>
      <c r="Q45" s="96"/>
      <c r="R45" s="96"/>
      <c r="S45" s="96"/>
      <c r="T45" s="96"/>
      <c r="U45" s="96"/>
      <c r="V45" s="104"/>
      <c r="W45" s="96"/>
      <c r="X45" s="96"/>
      <c r="Y45" s="96"/>
      <c r="Z45" s="96"/>
      <c r="AA45" s="96"/>
      <c r="AB45" s="96"/>
      <c r="AC45" s="96"/>
      <c r="AD45" s="96"/>
    </row>
    <row r="46" spans="1:30" s="195" customFormat="1" ht="20.100000000000001" customHeight="1" x14ac:dyDescent="0.25">
      <c r="A46" s="96"/>
      <c r="J46" s="85"/>
      <c r="K46" s="85"/>
      <c r="L46" s="85"/>
      <c r="M46" s="96"/>
      <c r="N46" s="96"/>
      <c r="O46" s="96"/>
      <c r="P46" s="96"/>
      <c r="Q46" s="96"/>
      <c r="R46" s="96"/>
      <c r="S46" s="96"/>
      <c r="T46" s="96"/>
      <c r="U46" s="96"/>
      <c r="V46" s="104"/>
      <c r="W46" s="96"/>
      <c r="X46" s="96"/>
      <c r="Y46" s="96"/>
      <c r="Z46" s="96"/>
      <c r="AA46" s="96"/>
      <c r="AB46" s="96"/>
      <c r="AC46" s="96"/>
      <c r="AD46" s="96"/>
    </row>
    <row r="47" spans="1:30" s="195" customFormat="1" ht="20.100000000000001" customHeight="1" x14ac:dyDescent="0.25">
      <c r="A47" s="96"/>
      <c r="J47" s="85"/>
      <c r="K47" s="85"/>
      <c r="L47" s="85"/>
      <c r="M47" s="96"/>
      <c r="N47" s="96"/>
      <c r="O47" s="96"/>
      <c r="P47" s="96"/>
      <c r="Q47" s="96"/>
      <c r="R47" s="96"/>
      <c r="S47" s="96"/>
      <c r="T47" s="96"/>
      <c r="U47" s="96"/>
      <c r="V47" s="104"/>
      <c r="W47" s="96"/>
      <c r="X47" s="96"/>
      <c r="Y47" s="96"/>
      <c r="Z47" s="96"/>
      <c r="AA47" s="96"/>
      <c r="AB47" s="96"/>
      <c r="AC47" s="96"/>
      <c r="AD47" s="96"/>
    </row>
    <row r="48" spans="1:30" s="195" customFormat="1" ht="20.100000000000001" customHeight="1" x14ac:dyDescent="0.25">
      <c r="A48" s="96"/>
      <c r="J48" s="85"/>
      <c r="K48" s="85"/>
      <c r="L48" s="85"/>
      <c r="M48" s="96"/>
      <c r="N48" s="96"/>
      <c r="O48" s="96"/>
      <c r="P48" s="96"/>
      <c r="Q48" s="96"/>
      <c r="R48" s="96"/>
      <c r="S48" s="96"/>
      <c r="T48" s="96"/>
      <c r="U48" s="96"/>
      <c r="V48" s="104"/>
      <c r="W48" s="96"/>
      <c r="X48" s="96"/>
      <c r="Y48" s="96"/>
      <c r="Z48" s="96"/>
      <c r="AA48" s="96"/>
      <c r="AB48" s="96"/>
      <c r="AC48" s="96"/>
      <c r="AD48" s="96"/>
    </row>
    <row r="49" spans="1:30" s="195" customFormat="1" ht="20.100000000000001" customHeight="1" x14ac:dyDescent="0.25">
      <c r="A49" s="96"/>
      <c r="J49" s="85"/>
      <c r="K49" s="85"/>
      <c r="L49" s="85"/>
      <c r="M49" s="96"/>
      <c r="N49" s="96"/>
      <c r="O49" s="96"/>
      <c r="P49" s="96"/>
      <c r="Q49" s="96"/>
      <c r="R49" s="96"/>
      <c r="S49" s="96"/>
      <c r="T49" s="96"/>
      <c r="U49" s="96"/>
      <c r="V49" s="104"/>
      <c r="W49" s="96"/>
      <c r="X49" s="96"/>
      <c r="Y49" s="96"/>
      <c r="Z49" s="96"/>
      <c r="AA49" s="96"/>
      <c r="AB49" s="96"/>
      <c r="AC49" s="96"/>
      <c r="AD49" s="96"/>
    </row>
    <row r="50" spans="1:30" s="195" customFormat="1" ht="20.100000000000001" customHeight="1" x14ac:dyDescent="0.25">
      <c r="A50" s="96"/>
      <c r="J50" s="85"/>
      <c r="K50" s="85"/>
      <c r="L50" s="85"/>
      <c r="M50" s="96"/>
      <c r="N50" s="96"/>
      <c r="O50" s="96"/>
      <c r="P50" s="96"/>
      <c r="Q50" s="96"/>
      <c r="R50" s="96"/>
      <c r="S50" s="96"/>
      <c r="T50" s="96"/>
      <c r="U50" s="96"/>
      <c r="V50" s="104"/>
      <c r="W50" s="96"/>
      <c r="X50" s="96"/>
      <c r="Y50" s="96"/>
      <c r="Z50" s="96"/>
      <c r="AA50" s="96"/>
      <c r="AB50" s="96"/>
      <c r="AC50" s="96"/>
      <c r="AD50" s="96"/>
    </row>
    <row r="51" spans="1:30" s="195" customFormat="1" ht="20.100000000000001" customHeight="1" x14ac:dyDescent="0.25">
      <c r="A51" s="96"/>
      <c r="J51" s="85"/>
      <c r="K51" s="85"/>
      <c r="L51" s="85"/>
      <c r="M51" s="96"/>
      <c r="N51" s="96"/>
      <c r="O51" s="96"/>
      <c r="P51" s="96"/>
      <c r="Q51" s="96"/>
      <c r="R51" s="96"/>
      <c r="S51" s="96"/>
      <c r="T51" s="96"/>
      <c r="U51" s="96"/>
      <c r="V51" s="104"/>
      <c r="W51" s="96"/>
      <c r="X51" s="96"/>
      <c r="Y51" s="96"/>
      <c r="Z51" s="96"/>
      <c r="AA51" s="96"/>
      <c r="AB51" s="96"/>
      <c r="AC51" s="96"/>
      <c r="AD51" s="96"/>
    </row>
    <row r="52" spans="1:30" s="195" customFormat="1" ht="20.100000000000001" customHeight="1" x14ac:dyDescent="0.2">
      <c r="A52" s="96"/>
      <c r="J52" s="85"/>
      <c r="K52" s="85"/>
      <c r="L52" s="85"/>
      <c r="M52" s="85"/>
      <c r="N52" s="85"/>
      <c r="O52" s="85"/>
      <c r="P52" s="96"/>
      <c r="Q52" s="96"/>
      <c r="R52" s="96"/>
      <c r="S52" s="97"/>
      <c r="T52" s="97"/>
      <c r="U52" s="97"/>
      <c r="V52" s="97"/>
      <c r="W52" s="96"/>
      <c r="X52" s="96"/>
      <c r="Y52" s="96"/>
      <c r="Z52" s="96"/>
      <c r="AA52" s="96"/>
      <c r="AB52" s="96"/>
      <c r="AC52" s="96"/>
      <c r="AD52" s="96"/>
    </row>
    <row r="53" spans="1:30" s="195" customFormat="1" ht="20.100000000000001" customHeight="1" x14ac:dyDescent="0.2">
      <c r="A53" s="96"/>
      <c r="J53" s="85"/>
      <c r="K53" s="85"/>
      <c r="L53" s="85"/>
      <c r="M53" s="96"/>
      <c r="N53" s="96"/>
      <c r="O53" s="96"/>
      <c r="P53" s="96"/>
      <c r="Q53" s="96"/>
      <c r="R53" s="96"/>
      <c r="S53" s="96"/>
      <c r="T53" s="96"/>
      <c r="U53" s="96"/>
      <c r="V53" s="97"/>
      <c r="W53" s="96"/>
      <c r="X53" s="96"/>
      <c r="Y53" s="96"/>
      <c r="Z53" s="96"/>
      <c r="AA53" s="96"/>
      <c r="AB53" s="96"/>
      <c r="AC53" s="96"/>
      <c r="AD53" s="96"/>
    </row>
    <row r="54" spans="1:30" s="195" customFormat="1" ht="20.100000000000001" customHeight="1" x14ac:dyDescent="0.2">
      <c r="A54" s="96"/>
      <c r="J54" s="39"/>
      <c r="K54" s="39"/>
      <c r="L54" s="85"/>
      <c r="M54" s="96"/>
      <c r="N54" s="96"/>
      <c r="O54" s="96"/>
      <c r="P54" s="96"/>
      <c r="Q54" s="96"/>
      <c r="R54" s="96"/>
      <c r="S54" s="96"/>
      <c r="T54" s="96"/>
      <c r="U54" s="96"/>
      <c r="V54" s="97"/>
      <c r="W54" s="96"/>
      <c r="X54" s="96"/>
      <c r="Y54" s="96"/>
      <c r="Z54" s="96"/>
      <c r="AA54" s="96"/>
      <c r="AB54" s="96"/>
      <c r="AC54" s="96"/>
      <c r="AD54" s="96"/>
    </row>
    <row r="55" spans="1:30" s="195" customFormat="1" ht="20.100000000000001" customHeight="1" x14ac:dyDescent="0.2">
      <c r="A55" s="96"/>
      <c r="J55" s="39"/>
      <c r="K55" s="42"/>
      <c r="L55" s="85"/>
      <c r="M55" s="96"/>
      <c r="N55" s="96"/>
      <c r="O55" s="96"/>
      <c r="P55" s="96"/>
      <c r="Q55" s="96"/>
      <c r="R55" s="96"/>
      <c r="S55" s="96"/>
      <c r="T55" s="96"/>
      <c r="U55" s="96"/>
      <c r="V55" s="97"/>
      <c r="W55" s="96"/>
      <c r="X55" s="96"/>
      <c r="Y55" s="96"/>
      <c r="Z55" s="96"/>
      <c r="AA55" s="96"/>
      <c r="AB55" s="96"/>
      <c r="AC55" s="96"/>
      <c r="AD55" s="96"/>
    </row>
    <row r="56" spans="1:30" s="195" customFormat="1" ht="20.100000000000001" customHeight="1" x14ac:dyDescent="0.2">
      <c r="A56" s="96"/>
      <c r="I56" s="39"/>
      <c r="J56" s="39"/>
      <c r="K56" s="44"/>
      <c r="L56" s="85"/>
      <c r="M56" s="96"/>
      <c r="N56" s="96"/>
      <c r="O56" s="96"/>
      <c r="P56" s="96"/>
      <c r="Q56" s="96"/>
      <c r="R56" s="96"/>
      <c r="S56" s="96"/>
      <c r="T56" s="96"/>
      <c r="U56" s="96"/>
      <c r="V56" s="97"/>
      <c r="W56" s="96"/>
      <c r="X56" s="96"/>
      <c r="Y56" s="96"/>
      <c r="Z56" s="96"/>
      <c r="AA56" s="96"/>
      <c r="AB56" s="96"/>
      <c r="AC56" s="96"/>
      <c r="AD56" s="96"/>
    </row>
    <row r="57" spans="1:30" s="195" customFormat="1" ht="20.100000000000001" customHeight="1" x14ac:dyDescent="0.2">
      <c r="A57" s="96"/>
      <c r="I57" s="39"/>
      <c r="J57" s="39"/>
      <c r="K57" s="39"/>
      <c r="L57" s="85"/>
      <c r="M57" s="96"/>
      <c r="N57" s="96"/>
      <c r="O57" s="96"/>
      <c r="P57" s="96"/>
      <c r="Q57" s="96"/>
      <c r="R57" s="96"/>
      <c r="S57" s="96"/>
      <c r="T57" s="96"/>
      <c r="U57" s="96"/>
      <c r="V57" s="97"/>
      <c r="W57" s="96"/>
      <c r="X57" s="96"/>
      <c r="Y57" s="96"/>
      <c r="Z57" s="96"/>
      <c r="AA57" s="96"/>
      <c r="AB57" s="96"/>
      <c r="AC57" s="96"/>
      <c r="AD57" s="96"/>
    </row>
    <row r="58" spans="1:30" s="195" customFormat="1" ht="20.100000000000001" customHeight="1" x14ac:dyDescent="0.2">
      <c r="A58" s="96"/>
      <c r="I58" s="96"/>
      <c r="J58" s="96"/>
      <c r="K58" s="96"/>
      <c r="L58" s="85"/>
      <c r="M58" s="96"/>
      <c r="N58" s="96"/>
      <c r="O58" s="96"/>
      <c r="P58" s="96"/>
      <c r="Q58" s="96"/>
      <c r="R58" s="96"/>
      <c r="S58" s="96"/>
      <c r="T58" s="96"/>
      <c r="U58" s="96"/>
      <c r="V58" s="97"/>
      <c r="W58" s="96"/>
      <c r="X58" s="96"/>
      <c r="Y58" s="96"/>
      <c r="Z58" s="96"/>
      <c r="AA58" s="96"/>
      <c r="AB58" s="96"/>
      <c r="AC58" s="96"/>
      <c r="AD58" s="96"/>
    </row>
    <row r="59" spans="1:30" s="195" customFormat="1" ht="20.100000000000001" customHeight="1" x14ac:dyDescent="0.2">
      <c r="A59" s="96"/>
      <c r="I59" s="96"/>
      <c r="J59" s="96"/>
      <c r="K59" s="96"/>
      <c r="L59" s="85"/>
      <c r="M59" s="96"/>
      <c r="N59" s="96"/>
      <c r="O59" s="96"/>
      <c r="P59" s="96"/>
      <c r="Q59" s="96"/>
      <c r="R59" s="96"/>
      <c r="S59" s="96"/>
      <c r="T59" s="96"/>
      <c r="U59" s="96"/>
      <c r="V59" s="97"/>
      <c r="W59" s="96"/>
      <c r="X59" s="96"/>
      <c r="Y59" s="96"/>
      <c r="Z59" s="96"/>
      <c r="AA59" s="96"/>
      <c r="AB59" s="96"/>
      <c r="AC59" s="96"/>
      <c r="AD59" s="96"/>
    </row>
    <row r="60" spans="1:30" s="195" customFormat="1" ht="20.100000000000001" customHeight="1" x14ac:dyDescent="0.2">
      <c r="A60" s="96"/>
      <c r="I60" s="85"/>
      <c r="J60" s="85"/>
      <c r="K60" s="85"/>
      <c r="L60" s="85"/>
      <c r="M60" s="85"/>
      <c r="N60" s="85"/>
      <c r="O60" s="85"/>
      <c r="P60" s="96"/>
      <c r="Q60" s="96"/>
      <c r="R60" s="96"/>
      <c r="S60" s="97"/>
      <c r="T60" s="97"/>
      <c r="U60" s="97"/>
      <c r="V60" s="97"/>
      <c r="W60" s="96"/>
      <c r="X60" s="96"/>
      <c r="Y60" s="96"/>
      <c r="Z60" s="96"/>
      <c r="AA60" s="96"/>
      <c r="AB60" s="96"/>
      <c r="AC60" s="96"/>
      <c r="AD60" s="96"/>
    </row>
    <row r="61" spans="1:30" s="195" customFormat="1" ht="20.100000000000001" customHeight="1" x14ac:dyDescent="0.2">
      <c r="A61" s="96"/>
      <c r="I61" s="85"/>
      <c r="J61" s="85"/>
      <c r="K61" s="85"/>
      <c r="L61" s="85"/>
      <c r="M61" s="85"/>
      <c r="N61" s="85"/>
      <c r="O61" s="85"/>
      <c r="P61" s="96"/>
      <c r="Q61" s="96"/>
      <c r="R61" s="96"/>
      <c r="S61" s="97"/>
      <c r="T61" s="97"/>
      <c r="U61" s="97"/>
      <c r="V61" s="97"/>
      <c r="W61" s="96"/>
      <c r="X61" s="96"/>
      <c r="Y61" s="96"/>
      <c r="Z61" s="96"/>
      <c r="AA61" s="96"/>
      <c r="AB61" s="96"/>
      <c r="AC61" s="96"/>
      <c r="AD61" s="96"/>
    </row>
    <row r="62" spans="1:30" s="195" customFormat="1" ht="20.100000000000001" customHeight="1" x14ac:dyDescent="0.2">
      <c r="A62" s="96"/>
      <c r="I62" s="85"/>
      <c r="J62" s="85"/>
      <c r="K62" s="85"/>
      <c r="L62" s="85"/>
      <c r="M62" s="85"/>
      <c r="N62" s="85"/>
      <c r="O62" s="85"/>
      <c r="P62" s="96"/>
      <c r="Q62" s="96"/>
      <c r="R62" s="96"/>
      <c r="S62" s="97"/>
      <c r="T62" s="97"/>
      <c r="U62" s="97"/>
      <c r="V62" s="97"/>
      <c r="W62" s="96"/>
      <c r="X62" s="96"/>
      <c r="Y62" s="96"/>
      <c r="Z62" s="96"/>
      <c r="AA62" s="96"/>
      <c r="AB62" s="96"/>
      <c r="AC62" s="96"/>
      <c r="AD62" s="96"/>
    </row>
    <row r="63" spans="1:30" s="195" customFormat="1" ht="20.100000000000001" customHeight="1" x14ac:dyDescent="0.2">
      <c r="A63" s="96"/>
      <c r="B63" s="96"/>
      <c r="C63" s="85"/>
      <c r="D63" s="85"/>
      <c r="E63" s="85"/>
      <c r="F63" s="85"/>
      <c r="G63" s="85"/>
      <c r="H63" s="85"/>
      <c r="I63" s="85"/>
      <c r="J63" s="85"/>
      <c r="K63" s="85"/>
      <c r="L63" s="85"/>
      <c r="M63" s="85"/>
      <c r="N63" s="85"/>
      <c r="O63" s="85"/>
      <c r="P63" s="96"/>
      <c r="Q63" s="96"/>
      <c r="R63" s="96"/>
      <c r="S63" s="97"/>
      <c r="T63" s="97"/>
      <c r="U63" s="97"/>
      <c r="V63" s="97"/>
      <c r="W63" s="96"/>
      <c r="X63" s="96"/>
      <c r="Y63" s="96"/>
      <c r="Z63" s="96"/>
      <c r="AA63" s="96"/>
      <c r="AB63" s="96"/>
      <c r="AC63" s="96"/>
      <c r="AD63" s="96"/>
    </row>
    <row r="64" spans="1:30" s="195" customFormat="1" ht="20.100000000000001" hidden="1" customHeight="1" x14ac:dyDescent="0.2">
      <c r="C64" s="196"/>
      <c r="D64" s="196"/>
      <c r="E64" s="196"/>
      <c r="F64" s="196"/>
      <c r="G64" s="196"/>
      <c r="H64" s="196"/>
      <c r="I64" s="196"/>
      <c r="J64" s="196"/>
      <c r="K64" s="196"/>
      <c r="L64" s="196"/>
      <c r="M64" s="196"/>
      <c r="N64" s="196"/>
      <c r="O64" s="196"/>
      <c r="S64" s="197"/>
      <c r="T64" s="197"/>
      <c r="U64" s="197"/>
      <c r="V64" s="197"/>
    </row>
    <row r="65" spans="2:22" s="195" customFormat="1" ht="20.100000000000001" hidden="1" customHeight="1" x14ac:dyDescent="0.2">
      <c r="C65" s="196"/>
      <c r="D65" s="196"/>
      <c r="E65" s="196"/>
      <c r="F65" s="196"/>
      <c r="G65" s="196"/>
      <c r="H65" s="196"/>
      <c r="I65" s="196"/>
      <c r="J65" s="196"/>
      <c r="K65" s="196"/>
      <c r="L65" s="196"/>
      <c r="M65" s="196"/>
      <c r="N65" s="196"/>
      <c r="O65" s="196"/>
      <c r="S65" s="197"/>
      <c r="T65" s="197"/>
      <c r="U65" s="197"/>
      <c r="V65" s="197"/>
    </row>
    <row r="66" spans="2:22" s="195" customFormat="1" ht="20.100000000000001" hidden="1" customHeight="1" x14ac:dyDescent="0.25">
      <c r="B66" s="198"/>
      <c r="C66" s="175"/>
      <c r="D66" s="175"/>
      <c r="E66" s="175"/>
      <c r="F66" s="175"/>
      <c r="G66" s="175"/>
      <c r="H66" s="196"/>
      <c r="I66" s="196"/>
      <c r="J66" s="196"/>
      <c r="K66" s="196"/>
      <c r="L66" s="196"/>
      <c r="M66" s="196"/>
      <c r="N66" s="196"/>
      <c r="O66" s="196"/>
      <c r="S66" s="197"/>
      <c r="T66" s="197"/>
      <c r="U66" s="197"/>
      <c r="V66" s="197"/>
    </row>
    <row r="67" spans="2:22" s="195" customFormat="1" ht="20.100000000000001" hidden="1" customHeight="1" x14ac:dyDescent="0.2">
      <c r="C67" s="199"/>
      <c r="D67" s="199"/>
      <c r="E67" s="199"/>
      <c r="F67" s="199"/>
      <c r="G67" s="199"/>
      <c r="H67" s="196"/>
      <c r="I67" s="196"/>
      <c r="J67" s="196"/>
      <c r="K67" s="196"/>
      <c r="L67" s="196"/>
      <c r="M67" s="196"/>
      <c r="N67" s="196"/>
      <c r="O67" s="196"/>
      <c r="S67" s="197"/>
      <c r="T67" s="197"/>
      <c r="U67" s="197"/>
      <c r="V67" s="197"/>
    </row>
    <row r="68" spans="2:22" s="195" customFormat="1" ht="20.100000000000001" hidden="1" customHeight="1" x14ac:dyDescent="0.2">
      <c r="C68" s="196"/>
      <c r="D68" s="196"/>
      <c r="E68" s="196"/>
      <c r="F68" s="196"/>
      <c r="G68" s="196"/>
      <c r="H68" s="196"/>
      <c r="I68" s="196"/>
      <c r="J68" s="196"/>
      <c r="K68" s="196"/>
      <c r="L68" s="196"/>
      <c r="M68" s="196"/>
      <c r="N68" s="196"/>
      <c r="O68" s="196"/>
      <c r="S68" s="197"/>
      <c r="T68" s="197"/>
      <c r="U68" s="197"/>
      <c r="V68" s="197"/>
    </row>
    <row r="69" spans="2:22" s="195" customFormat="1" ht="20.100000000000001" hidden="1" customHeight="1" x14ac:dyDescent="0.2">
      <c r="H69" s="196"/>
      <c r="I69" s="196"/>
      <c r="J69" s="196"/>
      <c r="K69" s="196"/>
      <c r="L69" s="196"/>
      <c r="M69" s="196"/>
      <c r="N69" s="196"/>
      <c r="O69" s="196"/>
      <c r="S69" s="197"/>
      <c r="T69" s="197"/>
      <c r="U69" s="197"/>
      <c r="V69" s="197"/>
    </row>
    <row r="70" spans="2:22" s="195" customFormat="1" ht="20.100000000000001" hidden="1" customHeight="1" x14ac:dyDescent="0.2">
      <c r="H70" s="196"/>
      <c r="I70" s="196"/>
      <c r="J70" s="196"/>
      <c r="K70" s="196"/>
      <c r="L70" s="196"/>
      <c r="M70" s="196"/>
      <c r="N70" s="196"/>
      <c r="O70" s="196"/>
      <c r="S70" s="197"/>
      <c r="T70" s="197"/>
      <c r="U70" s="197"/>
      <c r="V70" s="197"/>
    </row>
    <row r="71" spans="2:22" s="195" customFormat="1" ht="20.100000000000001" hidden="1" customHeight="1" x14ac:dyDescent="0.2">
      <c r="H71" s="196"/>
      <c r="I71" s="196"/>
      <c r="J71" s="196"/>
      <c r="K71" s="196"/>
      <c r="L71" s="196"/>
      <c r="M71" s="196"/>
      <c r="N71" s="196"/>
      <c r="O71" s="196"/>
      <c r="S71" s="197"/>
      <c r="T71" s="197"/>
      <c r="U71" s="197"/>
      <c r="V71" s="197"/>
    </row>
    <row r="72" spans="2:22" s="195" customFormat="1" ht="20.100000000000001" hidden="1" customHeight="1" x14ac:dyDescent="0.2">
      <c r="C72" s="196"/>
      <c r="D72" s="196"/>
      <c r="E72" s="196"/>
      <c r="F72" s="196"/>
      <c r="G72" s="196"/>
      <c r="H72" s="196"/>
      <c r="I72" s="196"/>
      <c r="J72" s="196"/>
      <c r="K72" s="196"/>
      <c r="L72" s="196"/>
      <c r="M72" s="196"/>
      <c r="N72" s="196"/>
      <c r="O72" s="196"/>
      <c r="S72" s="197"/>
      <c r="T72" s="197"/>
      <c r="U72" s="197"/>
      <c r="V72" s="197"/>
    </row>
    <row r="73" spans="2:22" s="195" customFormat="1" ht="20.100000000000001" hidden="1" customHeight="1" x14ac:dyDescent="0.2">
      <c r="B73" s="425"/>
      <c r="C73" s="426"/>
      <c r="D73" s="426"/>
      <c r="E73" s="426"/>
      <c r="F73" s="426"/>
      <c r="G73" s="426"/>
      <c r="H73" s="426"/>
      <c r="I73" s="196"/>
      <c r="J73" s="196"/>
      <c r="K73" s="196"/>
      <c r="L73" s="196"/>
      <c r="M73" s="196"/>
      <c r="N73" s="196"/>
      <c r="O73" s="196"/>
      <c r="P73" s="426"/>
      <c r="Q73" s="427"/>
      <c r="R73" s="427"/>
      <c r="S73" s="427"/>
      <c r="T73" s="427"/>
      <c r="U73" s="427"/>
      <c r="V73" s="197"/>
    </row>
    <row r="74" spans="2:22" s="195" customFormat="1" ht="20.100000000000001" hidden="1" customHeight="1" x14ac:dyDescent="0.2">
      <c r="B74" s="425"/>
      <c r="C74" s="199"/>
      <c r="D74" s="199"/>
      <c r="E74" s="199"/>
      <c r="F74" s="199"/>
      <c r="G74" s="199"/>
      <c r="H74" s="199"/>
      <c r="I74" s="196"/>
      <c r="J74" s="196"/>
      <c r="K74" s="196"/>
      <c r="L74" s="196"/>
      <c r="M74" s="196"/>
      <c r="N74" s="196"/>
      <c r="O74" s="196"/>
      <c r="P74" s="199"/>
      <c r="Q74" s="199"/>
      <c r="R74" s="199"/>
      <c r="S74" s="199"/>
      <c r="T74" s="199"/>
      <c r="U74" s="199"/>
      <c r="V74" s="197"/>
    </row>
    <row r="75" spans="2:22" s="195" customFormat="1" ht="29.25" hidden="1" customHeight="1" x14ac:dyDescent="0.2">
      <c r="B75" s="200"/>
      <c r="C75" s="428"/>
      <c r="D75" s="428"/>
      <c r="E75" s="428"/>
      <c r="F75" s="201"/>
      <c r="G75" s="429"/>
      <c r="H75" s="429"/>
      <c r="I75" s="196"/>
      <c r="P75" s="202"/>
      <c r="Q75" s="202"/>
      <c r="R75" s="202"/>
      <c r="S75" s="202"/>
      <c r="T75" s="202"/>
      <c r="U75" s="202"/>
    </row>
    <row r="76" spans="2:22" s="195" customFormat="1" ht="29.25" hidden="1" customHeight="1" x14ac:dyDescent="0.25">
      <c r="B76" s="198"/>
      <c r="C76" s="256"/>
      <c r="D76" s="256"/>
      <c r="E76" s="256"/>
      <c r="F76" s="201"/>
      <c r="G76" s="257"/>
      <c r="H76" s="257"/>
      <c r="I76" s="196"/>
      <c r="P76" s="202"/>
      <c r="Q76" s="202"/>
      <c r="R76" s="202"/>
      <c r="S76" s="202"/>
      <c r="T76" s="202"/>
      <c r="U76" s="202"/>
    </row>
    <row r="77" spans="2:22" s="195" customFormat="1" ht="20.100000000000001" hidden="1" customHeight="1" x14ac:dyDescent="0.2">
      <c r="C77" s="196"/>
      <c r="D77" s="196"/>
      <c r="E77" s="196"/>
      <c r="F77" s="196"/>
      <c r="G77" s="196"/>
      <c r="H77" s="196"/>
      <c r="I77" s="196"/>
      <c r="J77" s="196"/>
      <c r="P77" s="196"/>
      <c r="Q77" s="196"/>
      <c r="R77" s="196"/>
      <c r="S77" s="196"/>
      <c r="T77" s="196"/>
      <c r="U77" s="196"/>
    </row>
    <row r="78" spans="2:22" s="195" customFormat="1" ht="20.100000000000001" hidden="1" customHeight="1" x14ac:dyDescent="0.2">
      <c r="C78" s="196"/>
      <c r="D78" s="196"/>
      <c r="E78" s="196"/>
      <c r="F78" s="196"/>
      <c r="G78" s="196"/>
      <c r="H78" s="196"/>
      <c r="I78" s="196"/>
      <c r="J78" s="196"/>
      <c r="P78" s="196"/>
      <c r="Q78" s="196"/>
      <c r="R78" s="196"/>
      <c r="S78" s="196"/>
      <c r="T78" s="196"/>
      <c r="U78" s="196"/>
    </row>
    <row r="79" spans="2:22" s="195" customFormat="1" ht="27" hidden="1" customHeight="1" x14ac:dyDescent="0.25">
      <c r="B79" s="200"/>
      <c r="C79" s="205"/>
      <c r="D79" s="196"/>
      <c r="E79" s="206"/>
      <c r="F79" s="207"/>
      <c r="G79" s="208"/>
      <c r="H79" s="208"/>
      <c r="I79" s="196"/>
      <c r="J79" s="209"/>
      <c r="K79" s="198"/>
      <c r="L79" s="198"/>
      <c r="M79" s="198"/>
      <c r="N79" s="198"/>
      <c r="O79" s="198"/>
      <c r="P79" s="202"/>
      <c r="Q79" s="202"/>
      <c r="R79" s="202"/>
      <c r="S79" s="201"/>
      <c r="T79" s="208"/>
      <c r="U79" s="208"/>
    </row>
    <row r="80" spans="2:22" s="195" customFormat="1" ht="20.100000000000001" hidden="1" customHeight="1" x14ac:dyDescent="0.2">
      <c r="C80" s="197"/>
      <c r="D80" s="197"/>
      <c r="E80" s="197"/>
      <c r="F80" s="197"/>
      <c r="G80" s="197"/>
      <c r="H80" s="197"/>
      <c r="I80" s="196"/>
      <c r="J80" s="196"/>
      <c r="P80" s="197"/>
      <c r="Q80" s="197"/>
      <c r="R80" s="197"/>
      <c r="S80" s="197"/>
      <c r="T80" s="197"/>
      <c r="U80" s="197"/>
    </row>
    <row r="81" spans="2:21" s="195" customFormat="1" ht="20.100000000000001" hidden="1" customHeight="1" x14ac:dyDescent="0.25">
      <c r="B81" s="198"/>
      <c r="C81" s="210"/>
      <c r="D81" s="210"/>
      <c r="E81" s="210"/>
      <c r="F81" s="210"/>
      <c r="G81" s="210"/>
      <c r="H81" s="210"/>
      <c r="I81" s="196"/>
      <c r="J81" s="210"/>
      <c r="K81" s="198"/>
      <c r="L81" s="198"/>
      <c r="M81" s="198"/>
      <c r="N81" s="198"/>
      <c r="O81" s="198"/>
      <c r="P81" s="210"/>
      <c r="Q81" s="210"/>
      <c r="R81" s="210"/>
      <c r="S81" s="210"/>
      <c r="T81" s="210"/>
      <c r="U81" s="210"/>
    </row>
    <row r="82" spans="2:21" s="195" customFormat="1" ht="20.100000000000001" hidden="1" customHeight="1" x14ac:dyDescent="0.2">
      <c r="C82" s="197"/>
      <c r="D82" s="197"/>
      <c r="E82" s="197"/>
      <c r="F82" s="197"/>
      <c r="G82" s="197"/>
      <c r="H82" s="197"/>
      <c r="I82" s="196"/>
      <c r="J82" s="197"/>
    </row>
    <row r="83" spans="2:21" s="195" customFormat="1" ht="20.100000000000001" hidden="1" customHeight="1" x14ac:dyDescent="0.2">
      <c r="C83" s="196"/>
      <c r="D83" s="196"/>
      <c r="E83" s="196"/>
      <c r="F83" s="196"/>
      <c r="G83" s="196"/>
      <c r="H83" s="196"/>
      <c r="I83" s="196"/>
      <c r="J83" s="196"/>
    </row>
    <row r="84" spans="2:21" s="195" customFormat="1" ht="20.100000000000001" hidden="1" customHeight="1" x14ac:dyDescent="0.2">
      <c r="C84" s="196"/>
      <c r="D84" s="196"/>
      <c r="E84" s="196"/>
      <c r="F84" s="196"/>
      <c r="G84" s="196"/>
      <c r="H84" s="196"/>
      <c r="J84" s="196"/>
    </row>
    <row r="85" spans="2:21" s="195" customFormat="1" ht="20.100000000000001" hidden="1" customHeight="1" x14ac:dyDescent="0.2">
      <c r="C85" s="196"/>
      <c r="D85" s="196"/>
      <c r="E85" s="196"/>
      <c r="F85" s="196"/>
      <c r="G85" s="196"/>
      <c r="H85" s="196"/>
      <c r="J85" s="196"/>
    </row>
    <row r="86" spans="2:21" s="195" customFormat="1" ht="20.100000000000001" hidden="1" customHeight="1" x14ac:dyDescent="0.25">
      <c r="I86" s="196"/>
      <c r="J86" s="196"/>
      <c r="K86" s="196"/>
      <c r="L86" s="196"/>
      <c r="M86" s="430"/>
      <c r="N86" s="430"/>
      <c r="O86" s="430"/>
      <c r="P86" s="431"/>
      <c r="Q86" s="431"/>
      <c r="R86" s="431"/>
      <c r="S86" s="431"/>
      <c r="T86" s="431"/>
      <c r="U86" s="431"/>
    </row>
    <row r="87" spans="2:21" s="195" customFormat="1" ht="20.100000000000001" hidden="1" customHeight="1" x14ac:dyDescent="0.25">
      <c r="I87" s="196"/>
      <c r="J87" s="196"/>
      <c r="K87" s="196"/>
      <c r="L87" s="196"/>
      <c r="M87" s="430"/>
      <c r="N87" s="430"/>
      <c r="O87" s="430"/>
      <c r="P87" s="211"/>
      <c r="Q87" s="211"/>
      <c r="R87" s="211"/>
      <c r="S87" s="211"/>
      <c r="T87" s="211"/>
      <c r="U87" s="211"/>
    </row>
    <row r="88" spans="2:21" s="195" customFormat="1" ht="20.100000000000001" hidden="1" customHeight="1" x14ac:dyDescent="0.25">
      <c r="I88" s="196"/>
      <c r="J88" s="196"/>
      <c r="K88" s="196"/>
      <c r="L88" s="196"/>
      <c r="M88" s="430"/>
      <c r="N88" s="430"/>
      <c r="O88" s="430"/>
      <c r="P88" s="197"/>
      <c r="Q88" s="197"/>
      <c r="R88" s="197"/>
      <c r="S88" s="197"/>
      <c r="T88" s="197"/>
      <c r="U88" s="197"/>
    </row>
    <row r="89" spans="2:21" s="195" customFormat="1" ht="20.100000000000001" hidden="1" customHeight="1" x14ac:dyDescent="0.25">
      <c r="I89" s="197"/>
      <c r="J89" s="196"/>
      <c r="K89" s="196"/>
      <c r="L89" s="196"/>
      <c r="M89" s="430"/>
      <c r="N89" s="430"/>
      <c r="O89" s="430"/>
      <c r="P89" s="197"/>
      <c r="Q89" s="197"/>
      <c r="R89" s="197"/>
      <c r="S89" s="197"/>
      <c r="T89" s="197"/>
      <c r="U89" s="197"/>
    </row>
    <row r="90" spans="2:21" s="195" customFormat="1" ht="20.100000000000001" hidden="1" customHeight="1" x14ac:dyDescent="0.25">
      <c r="I90" s="210"/>
      <c r="J90" s="196"/>
      <c r="K90" s="196"/>
      <c r="L90" s="196"/>
      <c r="M90" s="430"/>
      <c r="N90" s="430"/>
      <c r="O90" s="430"/>
      <c r="P90" s="197"/>
      <c r="Q90" s="197"/>
      <c r="R90" s="197"/>
      <c r="S90" s="197"/>
      <c r="T90" s="197"/>
      <c r="U90" s="197"/>
    </row>
    <row r="91" spans="2:21" s="195" customFormat="1" ht="20.100000000000001" hidden="1" customHeight="1" x14ac:dyDescent="0.25">
      <c r="I91" s="197"/>
      <c r="J91" s="196"/>
      <c r="K91" s="196"/>
      <c r="L91" s="196"/>
      <c r="M91" s="430"/>
      <c r="N91" s="430"/>
      <c r="O91" s="430"/>
      <c r="P91" s="197"/>
      <c r="Q91" s="197"/>
      <c r="R91" s="197"/>
      <c r="S91" s="197"/>
      <c r="T91" s="197"/>
      <c r="U91" s="197"/>
    </row>
    <row r="92" spans="2:21" s="195" customFormat="1" ht="20.100000000000001" hidden="1" customHeight="1" x14ac:dyDescent="0.25">
      <c r="C92" s="197"/>
      <c r="D92" s="197"/>
      <c r="E92" s="197"/>
      <c r="F92" s="197"/>
      <c r="G92" s="197"/>
      <c r="H92" s="197"/>
      <c r="I92" s="196"/>
      <c r="J92" s="196"/>
      <c r="K92" s="196"/>
      <c r="L92" s="196"/>
      <c r="M92" s="430"/>
      <c r="N92" s="430"/>
      <c r="O92" s="430"/>
      <c r="P92" s="197"/>
      <c r="Q92" s="197"/>
      <c r="R92" s="197"/>
      <c r="S92" s="197"/>
      <c r="T92" s="197"/>
      <c r="U92" s="197"/>
    </row>
    <row r="93" spans="2:21" s="195" customFormat="1" ht="20.100000000000001" hidden="1" customHeight="1" x14ac:dyDescent="0.2">
      <c r="C93" s="196"/>
      <c r="D93" s="196"/>
      <c r="E93" s="196"/>
      <c r="F93" s="196"/>
      <c r="G93" s="196"/>
      <c r="H93" s="196"/>
      <c r="I93" s="196"/>
      <c r="J93" s="196"/>
      <c r="K93" s="196"/>
      <c r="L93" s="196"/>
      <c r="M93" s="196"/>
      <c r="N93" s="196"/>
      <c r="O93" s="196"/>
    </row>
    <row r="94" spans="2:21" s="195" customFormat="1" ht="20.100000000000001" hidden="1" customHeight="1" x14ac:dyDescent="0.2">
      <c r="C94" s="196"/>
      <c r="D94" s="196"/>
      <c r="E94" s="196"/>
      <c r="F94" s="196"/>
      <c r="G94" s="196"/>
      <c r="H94" s="196"/>
      <c r="I94" s="196"/>
      <c r="J94" s="196"/>
      <c r="K94" s="196"/>
      <c r="L94" s="196"/>
      <c r="M94" s="196"/>
      <c r="N94" s="196"/>
      <c r="O94" s="196"/>
    </row>
    <row r="95" spans="2:21" s="195" customFormat="1" ht="20.100000000000001" hidden="1" customHeight="1" x14ac:dyDescent="0.25">
      <c r="C95" s="175"/>
      <c r="D95" s="175"/>
      <c r="E95" s="175"/>
      <c r="F95" s="175"/>
      <c r="G95" s="175"/>
      <c r="H95" s="175"/>
      <c r="I95" s="175"/>
      <c r="J95" s="175"/>
      <c r="K95" s="175"/>
      <c r="L95" s="175"/>
      <c r="M95" s="175"/>
      <c r="N95" s="175"/>
      <c r="O95" s="175"/>
    </row>
    <row r="96" spans="2:21" s="195" customFormat="1" ht="20.100000000000001" hidden="1" customHeight="1" x14ac:dyDescent="0.25">
      <c r="B96" s="175"/>
      <c r="C96" s="175"/>
      <c r="D96" s="175"/>
      <c r="E96" s="175"/>
      <c r="F96" s="175"/>
      <c r="G96" s="175"/>
      <c r="H96" s="175"/>
      <c r="I96" s="199"/>
      <c r="J96" s="175"/>
      <c r="K96" s="175"/>
      <c r="L96" s="175"/>
      <c r="M96" s="175"/>
      <c r="N96" s="175"/>
      <c r="O96" s="175"/>
      <c r="P96" s="175"/>
      <c r="Q96" s="175"/>
      <c r="R96" s="175"/>
    </row>
    <row r="97" spans="2:20" s="195" customFormat="1" ht="20.100000000000001" hidden="1" customHeight="1" x14ac:dyDescent="0.25">
      <c r="B97" s="175"/>
      <c r="C97" s="175"/>
      <c r="D97" s="175"/>
      <c r="E97" s="175"/>
      <c r="F97" s="175"/>
      <c r="G97" s="175"/>
      <c r="H97" s="175"/>
      <c r="I97" s="196"/>
      <c r="J97" s="175"/>
      <c r="K97" s="175"/>
      <c r="L97" s="175"/>
      <c r="M97" s="175"/>
      <c r="N97" s="175"/>
      <c r="O97" s="175"/>
      <c r="P97" s="175"/>
      <c r="Q97" s="175"/>
      <c r="R97" s="175"/>
    </row>
    <row r="98" spans="2:20" s="195" customFormat="1" ht="20.100000000000001" hidden="1" customHeight="1" x14ac:dyDescent="0.25">
      <c r="B98" s="175"/>
      <c r="C98" s="175"/>
      <c r="D98" s="175"/>
      <c r="E98" s="175"/>
      <c r="F98" s="175"/>
      <c r="G98" s="175"/>
      <c r="H98" s="175"/>
      <c r="J98" s="175"/>
      <c r="K98" s="175"/>
      <c r="L98" s="175"/>
      <c r="M98" s="175"/>
      <c r="N98" s="175"/>
      <c r="O98" s="175"/>
      <c r="P98" s="175"/>
      <c r="Q98" s="175"/>
      <c r="R98" s="175"/>
    </row>
    <row r="99" spans="2:20" s="195" customFormat="1" ht="20.100000000000001" hidden="1" customHeight="1" x14ac:dyDescent="0.25">
      <c r="B99" s="175"/>
      <c r="C99" s="175"/>
      <c r="D99" s="175"/>
      <c r="E99" s="175"/>
      <c r="F99" s="175"/>
      <c r="G99" s="175"/>
      <c r="H99" s="175"/>
      <c r="J99" s="175"/>
      <c r="K99" s="175"/>
      <c r="L99" s="175"/>
      <c r="M99" s="175"/>
      <c r="N99" s="175"/>
      <c r="O99" s="175"/>
      <c r="P99" s="175"/>
      <c r="Q99" s="175"/>
      <c r="R99" s="175"/>
    </row>
    <row r="100" spans="2:20" s="195" customFormat="1" ht="20.100000000000001" hidden="1" customHeight="1" x14ac:dyDescent="0.25">
      <c r="B100" s="175"/>
      <c r="C100" s="175"/>
      <c r="D100" s="175"/>
      <c r="E100" s="175"/>
      <c r="F100" s="175"/>
      <c r="G100" s="175"/>
      <c r="H100" s="175"/>
      <c r="J100" s="175"/>
      <c r="K100" s="175"/>
      <c r="L100" s="175"/>
      <c r="M100" s="175"/>
      <c r="N100" s="175"/>
      <c r="O100" s="175"/>
      <c r="P100" s="175"/>
      <c r="Q100" s="175"/>
      <c r="R100" s="175"/>
    </row>
    <row r="101" spans="2:20" s="195" customFormat="1" ht="20.100000000000001" hidden="1" customHeight="1" x14ac:dyDescent="0.25">
      <c r="B101" s="175"/>
      <c r="C101" s="175"/>
      <c r="D101" s="175"/>
      <c r="E101" s="175"/>
      <c r="F101" s="175"/>
      <c r="G101" s="175"/>
      <c r="H101" s="175"/>
      <c r="I101" s="197"/>
      <c r="J101" s="175"/>
      <c r="K101" s="175"/>
      <c r="L101" s="175"/>
      <c r="M101" s="175"/>
      <c r="N101" s="175"/>
      <c r="O101" s="175"/>
      <c r="P101" s="175"/>
      <c r="Q101" s="175"/>
      <c r="R101" s="175"/>
    </row>
    <row r="102" spans="2:20" s="195" customFormat="1" ht="20.100000000000001" hidden="1" customHeight="1" x14ac:dyDescent="0.25">
      <c r="B102" s="175"/>
      <c r="C102" s="175"/>
      <c r="D102" s="175"/>
      <c r="E102" s="175"/>
      <c r="F102" s="175"/>
      <c r="G102" s="175"/>
      <c r="H102" s="175"/>
      <c r="I102" s="196"/>
      <c r="J102" s="175"/>
      <c r="K102" s="175"/>
      <c r="L102" s="175"/>
      <c r="M102" s="175"/>
      <c r="N102" s="175"/>
      <c r="O102" s="175"/>
      <c r="P102" s="175"/>
      <c r="Q102" s="175"/>
      <c r="R102" s="175"/>
    </row>
    <row r="103" spans="2:20" s="195" customFormat="1" ht="20.100000000000001" hidden="1" customHeight="1" x14ac:dyDescent="0.25">
      <c r="B103" s="175"/>
      <c r="C103" s="175"/>
      <c r="D103" s="175"/>
      <c r="E103" s="175"/>
      <c r="F103" s="175"/>
      <c r="G103" s="175"/>
      <c r="H103" s="175"/>
      <c r="I103" s="196"/>
      <c r="J103" s="175"/>
      <c r="K103" s="175"/>
      <c r="L103" s="175"/>
      <c r="M103" s="175"/>
      <c r="N103" s="175"/>
      <c r="O103" s="175"/>
      <c r="P103" s="175"/>
      <c r="Q103" s="175"/>
      <c r="R103" s="175"/>
    </row>
    <row r="104" spans="2:20" s="195" customFormat="1" ht="20.100000000000001" hidden="1" customHeight="1" x14ac:dyDescent="0.25">
      <c r="B104" s="175"/>
      <c r="C104" s="175"/>
      <c r="D104" s="175"/>
      <c r="E104" s="175"/>
      <c r="F104" s="175"/>
      <c r="G104" s="175"/>
      <c r="H104" s="175"/>
      <c r="I104" s="175"/>
      <c r="J104" s="175"/>
      <c r="K104" s="175"/>
      <c r="L104" s="175"/>
      <c r="M104" s="175"/>
      <c r="N104" s="175"/>
      <c r="O104" s="175"/>
      <c r="P104" s="175"/>
      <c r="Q104" s="175"/>
      <c r="R104" s="175"/>
    </row>
    <row r="105" spans="2:20" s="195" customFormat="1" ht="20.100000000000001" hidden="1" customHeight="1" x14ac:dyDescent="0.25">
      <c r="B105" s="175"/>
      <c r="C105" s="175"/>
      <c r="D105" s="175"/>
      <c r="E105" s="175"/>
      <c r="F105" s="175"/>
      <c r="G105" s="175"/>
      <c r="H105" s="175"/>
      <c r="I105" s="175"/>
      <c r="J105" s="175"/>
      <c r="K105" s="175"/>
      <c r="L105" s="175"/>
      <c r="M105" s="175"/>
      <c r="N105" s="175"/>
      <c r="O105" s="175"/>
      <c r="P105" s="175"/>
      <c r="Q105" s="175"/>
      <c r="R105" s="175"/>
    </row>
    <row r="106" spans="2:20" s="195" customFormat="1" ht="20.100000000000001" hidden="1" customHeight="1" x14ac:dyDescent="0.25">
      <c r="B106" s="175"/>
      <c r="C106" s="175"/>
      <c r="D106" s="175"/>
      <c r="E106" s="175"/>
      <c r="F106" s="175"/>
      <c r="G106" s="175"/>
      <c r="H106" s="175"/>
      <c r="I106" s="175"/>
      <c r="J106" s="175"/>
      <c r="K106" s="175"/>
      <c r="L106" s="175"/>
      <c r="M106" s="175"/>
      <c r="N106" s="175"/>
      <c r="O106" s="175"/>
      <c r="P106" s="175"/>
      <c r="Q106" s="175"/>
      <c r="R106" s="175"/>
    </row>
    <row r="107" spans="2:20" s="195" customFormat="1" ht="20.100000000000001" hidden="1" customHeight="1" x14ac:dyDescent="0.25">
      <c r="B107" s="175"/>
      <c r="C107" s="175"/>
      <c r="D107" s="175"/>
      <c r="E107" s="175"/>
      <c r="F107" s="175"/>
      <c r="G107" s="175"/>
      <c r="H107" s="175"/>
      <c r="I107" s="175"/>
      <c r="J107" s="175"/>
      <c r="K107" s="175"/>
      <c r="L107" s="175"/>
      <c r="M107" s="175"/>
      <c r="N107" s="175"/>
      <c r="O107" s="175"/>
      <c r="P107" s="175"/>
      <c r="Q107" s="175"/>
      <c r="R107" s="175"/>
      <c r="S107" s="175"/>
      <c r="T107" s="175"/>
    </row>
    <row r="108" spans="2:20" s="195" customFormat="1" ht="20.100000000000001" hidden="1" customHeight="1" x14ac:dyDescent="0.25">
      <c r="B108" s="175"/>
      <c r="C108" s="175"/>
      <c r="D108" s="175"/>
      <c r="E108" s="175"/>
      <c r="F108" s="175"/>
      <c r="G108" s="175"/>
      <c r="H108" s="175"/>
      <c r="I108" s="175"/>
      <c r="J108" s="175"/>
      <c r="K108" s="175"/>
      <c r="L108" s="175"/>
      <c r="M108" s="175"/>
      <c r="N108" s="175"/>
      <c r="O108" s="175"/>
      <c r="P108" s="175"/>
      <c r="Q108" s="175"/>
      <c r="R108" s="175"/>
      <c r="T108" s="175"/>
    </row>
    <row r="109" spans="2:20" s="195" customFormat="1" ht="20.100000000000001" hidden="1" customHeight="1" x14ac:dyDescent="0.25">
      <c r="B109" s="175"/>
      <c r="C109" s="175"/>
      <c r="D109" s="175"/>
      <c r="E109" s="175"/>
      <c r="F109" s="175"/>
      <c r="G109" s="175"/>
      <c r="H109" s="175"/>
      <c r="I109" s="175"/>
      <c r="J109" s="175"/>
      <c r="K109" s="175"/>
      <c r="L109" s="175"/>
      <c r="M109" s="175"/>
      <c r="N109" s="175"/>
      <c r="O109" s="175"/>
      <c r="P109" s="175"/>
      <c r="Q109" s="175"/>
      <c r="R109" s="175"/>
      <c r="T109" s="175"/>
    </row>
    <row r="110" spans="2:20" s="195" customFormat="1" ht="20.100000000000001" hidden="1" customHeight="1" x14ac:dyDescent="0.25">
      <c r="B110" s="175"/>
      <c r="C110" s="175"/>
      <c r="D110" s="175"/>
      <c r="E110" s="175"/>
      <c r="F110" s="175"/>
      <c r="G110" s="175"/>
      <c r="H110" s="175"/>
      <c r="I110" s="175"/>
      <c r="J110" s="175"/>
      <c r="K110" s="175"/>
      <c r="L110" s="175"/>
      <c r="M110" s="175"/>
      <c r="N110" s="175"/>
      <c r="O110" s="175"/>
      <c r="P110" s="175"/>
      <c r="Q110" s="175"/>
      <c r="R110" s="175"/>
      <c r="T110" s="175"/>
    </row>
    <row r="111" spans="2:20" s="195" customFormat="1" ht="20.100000000000001" hidden="1" customHeight="1" x14ac:dyDescent="0.25">
      <c r="B111" s="175"/>
      <c r="C111" s="175"/>
      <c r="D111" s="175"/>
      <c r="E111" s="175"/>
      <c r="F111" s="175"/>
      <c r="G111" s="175"/>
      <c r="H111" s="175"/>
      <c r="I111" s="175"/>
      <c r="J111" s="175"/>
      <c r="K111" s="175"/>
      <c r="L111" s="175"/>
      <c r="M111" s="175"/>
      <c r="N111" s="175"/>
      <c r="O111" s="175"/>
      <c r="P111" s="175"/>
      <c r="Q111" s="175"/>
      <c r="R111" s="175"/>
      <c r="T111" s="175"/>
    </row>
  </sheetData>
  <sheetProtection algorithmName="SHA-512" hashValue="bd3ng/zvt4ZHKXX8IyTs8BUkuhcoCBV4IRKTu3Hq2YBinob5FvF2IMlILHmIW6xYBzL1wytTxemgIkD2zWtuAg==" saltValue="j1LuR/MnGVymI0CjOX7cZw==" spinCount="100000" sheet="1" selectLockedCells="1"/>
  <mergeCells count="38">
    <mergeCell ref="M91:O91"/>
    <mergeCell ref="M92:O92"/>
    <mergeCell ref="M86:O86"/>
    <mergeCell ref="P86:U86"/>
    <mergeCell ref="M87:O87"/>
    <mergeCell ref="M88:O88"/>
    <mergeCell ref="M89:O89"/>
    <mergeCell ref="M90:O90"/>
    <mergeCell ref="M39:O39"/>
    <mergeCell ref="B73:B74"/>
    <mergeCell ref="C73:H73"/>
    <mergeCell ref="P73:U73"/>
    <mergeCell ref="C75:E75"/>
    <mergeCell ref="G75:H75"/>
    <mergeCell ref="M38:O38"/>
    <mergeCell ref="P5:U5"/>
    <mergeCell ref="W5:AB5"/>
    <mergeCell ref="C6:H6"/>
    <mergeCell ref="P6:U6"/>
    <mergeCell ref="W6:AB6"/>
    <mergeCell ref="C7:H7"/>
    <mergeCell ref="P7:U7"/>
    <mergeCell ref="W7:AB7"/>
    <mergeCell ref="M9:N9"/>
    <mergeCell ref="P9:U9"/>
    <mergeCell ref="W9:AB9"/>
    <mergeCell ref="J10:K10"/>
    <mergeCell ref="M10:N10"/>
    <mergeCell ref="C3:G4"/>
    <mergeCell ref="H3:H4"/>
    <mergeCell ref="J3:K4"/>
    <mergeCell ref="M3:N4"/>
    <mergeCell ref="B5:B10"/>
    <mergeCell ref="C5:H5"/>
    <mergeCell ref="J5:K8"/>
    <mergeCell ref="M5:N8"/>
    <mergeCell ref="C9:H9"/>
    <mergeCell ref="J9:K9"/>
  </mergeCells>
  <pageMargins left="0.7" right="0.7" top="0.75" bottom="0.75" header="0.3" footer="0.3"/>
  <pageSetup paperSize="9" scale="6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CAAA4-5C83-428E-950C-80414EBD6593}">
  <sheetPr>
    <tabColor theme="1"/>
  </sheetPr>
  <dimension ref="A1:I91"/>
  <sheetViews>
    <sheetView zoomScaleNormal="100" workbookViewId="0">
      <selection activeCell="A34" sqref="A34"/>
    </sheetView>
  </sheetViews>
  <sheetFormatPr defaultColWidth="0" defaultRowHeight="15" zeroHeight="1" x14ac:dyDescent="0.25"/>
  <cols>
    <col min="1" max="1" width="35.85546875" style="175" customWidth="1"/>
    <col min="2" max="2" width="38.5703125" style="212" customWidth="1"/>
    <col min="3" max="3" width="3.28515625" style="175" customWidth="1"/>
    <col min="4" max="4" width="83.7109375" style="175" customWidth="1"/>
    <col min="5" max="5" width="9.140625" style="175" customWidth="1"/>
    <col min="6" max="6" width="10.42578125" style="175" customWidth="1"/>
    <col min="7" max="7" width="115.140625" style="175" customWidth="1"/>
    <col min="8" max="8" width="6" style="175" customWidth="1"/>
    <col min="9" max="9" width="9.140625" style="175" customWidth="1"/>
    <col min="10" max="16384" width="9.140625" style="175" hidden="1"/>
  </cols>
  <sheetData>
    <row r="1" spans="1:9" ht="18.75" x14ac:dyDescent="0.3">
      <c r="A1" s="189" t="s">
        <v>23</v>
      </c>
      <c r="B1" s="192"/>
      <c r="C1" s="37"/>
      <c r="D1" s="37"/>
      <c r="E1" s="37"/>
      <c r="F1" s="37"/>
      <c r="G1" s="37"/>
      <c r="H1" s="37"/>
      <c r="I1" s="37"/>
    </row>
    <row r="2" spans="1:9" x14ac:dyDescent="0.25">
      <c r="A2" s="37" t="s">
        <v>121</v>
      </c>
      <c r="B2" s="192"/>
      <c r="C2" s="37"/>
      <c r="D2" s="38"/>
      <c r="E2" s="39"/>
      <c r="F2" s="39"/>
      <c r="G2" s="39"/>
      <c r="H2" s="39"/>
      <c r="I2" s="39"/>
    </row>
    <row r="3" spans="1:9" x14ac:dyDescent="0.25">
      <c r="A3" s="37"/>
      <c r="B3" s="192"/>
      <c r="C3" s="37"/>
      <c r="D3" s="40"/>
      <c r="E3" s="39"/>
      <c r="F3" s="39"/>
      <c r="G3" s="39"/>
      <c r="H3" s="39"/>
      <c r="I3" s="39"/>
    </row>
    <row r="4" spans="1:9" x14ac:dyDescent="0.25">
      <c r="A4" s="190" t="s">
        <v>22</v>
      </c>
      <c r="B4" s="19" t="s">
        <v>21</v>
      </c>
      <c r="C4" s="37"/>
      <c r="D4" s="3"/>
      <c r="E4" s="33" t="s">
        <v>26</v>
      </c>
      <c r="F4" s="33" t="s">
        <v>92</v>
      </c>
      <c r="G4" s="34" t="s">
        <v>93</v>
      </c>
      <c r="H4" s="43"/>
      <c r="I4" s="42"/>
    </row>
    <row r="5" spans="1:9" x14ac:dyDescent="0.25">
      <c r="A5" s="32" t="s">
        <v>83</v>
      </c>
      <c r="B5" s="163">
        <v>12.5</v>
      </c>
      <c r="C5" s="37"/>
      <c r="D5" s="2" t="s">
        <v>119</v>
      </c>
      <c r="E5" s="186">
        <f>1/F5</f>
        <v>0.80645161290322587</v>
      </c>
      <c r="F5" s="187">
        <v>1.24</v>
      </c>
      <c r="G5" s="35" t="s">
        <v>152</v>
      </c>
      <c r="H5" s="37"/>
      <c r="I5" s="44"/>
    </row>
    <row r="6" spans="1:9" x14ac:dyDescent="0.25">
      <c r="A6" s="32" t="s">
        <v>14</v>
      </c>
      <c r="B6" s="163">
        <v>6</v>
      </c>
      <c r="C6" s="37"/>
      <c r="D6" s="2" t="s">
        <v>151</v>
      </c>
      <c r="E6" s="186">
        <v>0.93300000000000005</v>
      </c>
      <c r="F6" s="187">
        <f>1/E6</f>
        <v>1.0718113612004287</v>
      </c>
      <c r="G6" s="20" t="s">
        <v>118</v>
      </c>
      <c r="H6" s="45"/>
      <c r="I6" s="39"/>
    </row>
    <row r="7" spans="1:9" x14ac:dyDescent="0.25">
      <c r="A7" s="32" t="s">
        <v>87</v>
      </c>
      <c r="B7" s="163">
        <v>12</v>
      </c>
      <c r="C7" s="37"/>
      <c r="D7" s="37"/>
      <c r="E7" s="41"/>
      <c r="F7" s="41"/>
      <c r="G7" s="39"/>
      <c r="H7" s="42"/>
      <c r="I7" s="44"/>
    </row>
    <row r="8" spans="1:9" x14ac:dyDescent="0.25">
      <c r="A8" s="32" t="s">
        <v>88</v>
      </c>
      <c r="B8" s="163">
        <v>8</v>
      </c>
      <c r="C8" s="37"/>
      <c r="D8" s="2" t="s">
        <v>122</v>
      </c>
      <c r="E8" s="186">
        <f>1/F8</f>
        <v>0.39215686274509809</v>
      </c>
      <c r="F8" s="188">
        <v>2.5499999999999998</v>
      </c>
      <c r="G8" s="35" t="s">
        <v>153</v>
      </c>
      <c r="H8" s="46"/>
      <c r="I8" s="42"/>
    </row>
    <row r="9" spans="1:9" ht="30" x14ac:dyDescent="0.25">
      <c r="A9" s="32" t="s">
        <v>89</v>
      </c>
      <c r="B9" s="163">
        <v>5.9</v>
      </c>
      <c r="C9" s="37"/>
      <c r="D9" s="2" t="s">
        <v>123</v>
      </c>
      <c r="E9" s="186">
        <f>1/F9</f>
        <v>0.33333333333333331</v>
      </c>
      <c r="F9" s="187">
        <v>3</v>
      </c>
      <c r="G9" s="36" t="s">
        <v>124</v>
      </c>
      <c r="H9" s="46"/>
      <c r="I9" s="42"/>
    </row>
    <row r="10" spans="1:9" x14ac:dyDescent="0.25">
      <c r="A10" s="32" t="s">
        <v>90</v>
      </c>
      <c r="B10" s="163">
        <v>7.8</v>
      </c>
      <c r="C10" s="37"/>
      <c r="D10" s="37"/>
      <c r="E10" s="37"/>
      <c r="F10" s="37"/>
      <c r="G10" s="37"/>
      <c r="H10" s="46"/>
      <c r="I10" s="46"/>
    </row>
    <row r="11" spans="1:9" x14ac:dyDescent="0.25">
      <c r="A11" s="32" t="s">
        <v>91</v>
      </c>
      <c r="B11" s="163">
        <v>9.1</v>
      </c>
      <c r="C11" s="37"/>
      <c r="D11" s="2" t="s">
        <v>171</v>
      </c>
      <c r="E11" s="286">
        <v>6.5</v>
      </c>
      <c r="F11" s="37"/>
      <c r="G11" s="37"/>
      <c r="H11" s="46"/>
      <c r="I11" s="37"/>
    </row>
    <row r="12" spans="1:9" x14ac:dyDescent="0.25">
      <c r="A12" s="32" t="s">
        <v>82</v>
      </c>
      <c r="B12" s="163">
        <v>10</v>
      </c>
      <c r="C12" s="37"/>
      <c r="D12" s="37"/>
      <c r="E12" s="37"/>
      <c r="F12" s="37"/>
      <c r="G12" s="47"/>
      <c r="H12" s="37"/>
      <c r="I12" s="37"/>
    </row>
    <row r="13" spans="1:9" x14ac:dyDescent="0.25">
      <c r="A13" s="32" t="s">
        <v>81</v>
      </c>
      <c r="B13" s="163">
        <v>18</v>
      </c>
      <c r="C13" s="37"/>
      <c r="D13" s="290" t="s">
        <v>176</v>
      </c>
      <c r="E13" s="287">
        <v>600</v>
      </c>
      <c r="F13" s="37"/>
      <c r="G13" s="48"/>
      <c r="H13" s="37"/>
      <c r="I13" s="37"/>
    </row>
    <row r="14" spans="1:9" x14ac:dyDescent="0.25">
      <c r="A14" s="32" t="s">
        <v>13</v>
      </c>
      <c r="B14" s="163">
        <v>17.100000000000001</v>
      </c>
      <c r="C14" s="37"/>
      <c r="F14" s="37"/>
      <c r="G14" s="37"/>
      <c r="H14" s="37"/>
      <c r="I14" s="37"/>
    </row>
    <row r="15" spans="1:9" x14ac:dyDescent="0.25">
      <c r="A15" s="191" t="s">
        <v>80</v>
      </c>
      <c r="B15" s="163">
        <v>48</v>
      </c>
      <c r="C15" s="37"/>
      <c r="D15" s="2" t="s">
        <v>172</v>
      </c>
      <c r="E15" s="287">
        <v>20</v>
      </c>
      <c r="F15" s="37"/>
      <c r="G15" s="37"/>
      <c r="H15" s="37"/>
      <c r="I15" s="37"/>
    </row>
    <row r="16" spans="1:9" x14ac:dyDescent="0.25">
      <c r="A16" s="32" t="s">
        <v>12</v>
      </c>
      <c r="B16" s="163">
        <v>20</v>
      </c>
      <c r="C16" s="37"/>
      <c r="F16" s="37"/>
      <c r="G16" s="37"/>
      <c r="H16" s="37"/>
      <c r="I16" s="37"/>
    </row>
    <row r="17" spans="1:9" ht="16.5" x14ac:dyDescent="0.3">
      <c r="A17" s="32" t="s">
        <v>72</v>
      </c>
      <c r="B17" s="163">
        <v>5</v>
      </c>
      <c r="C17" s="37"/>
      <c r="D17" s="2" t="s">
        <v>181</v>
      </c>
      <c r="E17" s="291">
        <v>3.14</v>
      </c>
      <c r="F17" s="303" t="s">
        <v>186</v>
      </c>
      <c r="G17" s="304"/>
      <c r="H17" s="37"/>
      <c r="I17" s="37"/>
    </row>
    <row r="18" spans="1:9" x14ac:dyDescent="0.25">
      <c r="A18" s="32" t="s">
        <v>85</v>
      </c>
      <c r="B18" s="163">
        <v>1.7</v>
      </c>
      <c r="C18" s="37"/>
      <c r="D18" s="37"/>
      <c r="E18" s="37"/>
      <c r="F18" s="37"/>
      <c r="G18" s="37"/>
      <c r="H18" s="37"/>
      <c r="I18" s="37"/>
    </row>
    <row r="19" spans="1:9" x14ac:dyDescent="0.25">
      <c r="A19" s="32" t="s">
        <v>86</v>
      </c>
      <c r="B19" s="163">
        <v>4.3</v>
      </c>
      <c r="C19" s="37"/>
      <c r="D19" s="37"/>
      <c r="E19" s="37"/>
      <c r="F19" s="37"/>
      <c r="G19" s="37"/>
      <c r="H19" s="37"/>
      <c r="I19" s="37"/>
    </row>
    <row r="20" spans="1:9" x14ac:dyDescent="0.25">
      <c r="A20" s="32" t="s">
        <v>78</v>
      </c>
      <c r="B20" s="163">
        <v>4.4000000000000004</v>
      </c>
      <c r="C20" s="37"/>
      <c r="D20" s="37"/>
      <c r="E20" s="37"/>
      <c r="F20" s="37"/>
      <c r="G20" s="37"/>
      <c r="H20" s="37"/>
      <c r="I20" s="37"/>
    </row>
    <row r="21" spans="1:9" x14ac:dyDescent="0.25">
      <c r="A21" s="32" t="s">
        <v>74</v>
      </c>
      <c r="B21" s="163">
        <v>6.5</v>
      </c>
      <c r="C21" s="37"/>
      <c r="D21" s="37"/>
      <c r="E21" s="37"/>
      <c r="F21" s="37"/>
      <c r="G21" s="37"/>
      <c r="H21" s="37"/>
      <c r="I21" s="37"/>
    </row>
    <row r="22" spans="1:9" x14ac:dyDescent="0.25">
      <c r="A22" s="32" t="s">
        <v>75</v>
      </c>
      <c r="B22" s="163">
        <v>44</v>
      </c>
      <c r="C22" s="37"/>
      <c r="D22" s="37"/>
      <c r="E22" s="37"/>
      <c r="F22" s="37"/>
      <c r="G22" s="37"/>
      <c r="H22" s="37"/>
      <c r="I22" s="37"/>
    </row>
    <row r="23" spans="1:9" x14ac:dyDescent="0.25">
      <c r="A23" s="32" t="s">
        <v>20</v>
      </c>
      <c r="B23" s="163">
        <v>2.6</v>
      </c>
      <c r="C23" s="37"/>
      <c r="D23" s="37"/>
      <c r="E23" s="37"/>
      <c r="F23" s="37"/>
      <c r="G23" s="37"/>
      <c r="H23" s="37"/>
      <c r="I23" s="37"/>
    </row>
    <row r="24" spans="1:9" x14ac:dyDescent="0.25">
      <c r="A24" s="32" t="s">
        <v>73</v>
      </c>
      <c r="B24" s="163">
        <v>3.4</v>
      </c>
      <c r="C24" s="37"/>
      <c r="D24" s="37"/>
      <c r="E24" s="37"/>
      <c r="F24" s="37"/>
      <c r="G24" s="37"/>
      <c r="H24" s="37"/>
      <c r="I24" s="37"/>
    </row>
    <row r="25" spans="1:9" x14ac:dyDescent="0.25">
      <c r="A25" s="32" t="s">
        <v>84</v>
      </c>
      <c r="B25" s="163">
        <v>4.5999999999999996</v>
      </c>
      <c r="C25" s="37"/>
      <c r="D25" s="37"/>
      <c r="E25" s="37"/>
      <c r="F25" s="37"/>
      <c r="G25" s="37"/>
      <c r="H25" s="37"/>
      <c r="I25" s="37"/>
    </row>
    <row r="26" spans="1:9" x14ac:dyDescent="0.25">
      <c r="A26" s="191" t="s">
        <v>77</v>
      </c>
      <c r="B26" s="163">
        <v>15.2</v>
      </c>
      <c r="C26" s="37"/>
      <c r="D26" s="37"/>
      <c r="E26" s="37"/>
      <c r="F26" s="37"/>
      <c r="G26" s="37"/>
      <c r="H26" s="37"/>
      <c r="I26" s="37"/>
    </row>
    <row r="27" spans="1:9" x14ac:dyDescent="0.25">
      <c r="A27" s="32" t="s">
        <v>76</v>
      </c>
      <c r="B27" s="163">
        <v>10</v>
      </c>
      <c r="C27" s="37"/>
      <c r="D27" s="37"/>
      <c r="E27" s="37"/>
      <c r="F27" s="37"/>
      <c r="G27" s="37"/>
      <c r="H27" s="37"/>
      <c r="I27" s="37"/>
    </row>
    <row r="28" spans="1:9" x14ac:dyDescent="0.25">
      <c r="A28" s="32" t="s">
        <v>79</v>
      </c>
      <c r="B28" s="163">
        <v>16.3</v>
      </c>
      <c r="C28" s="37"/>
      <c r="D28" s="37"/>
      <c r="E28" s="37"/>
      <c r="F28" s="37"/>
      <c r="G28" s="37"/>
      <c r="H28" s="37"/>
      <c r="I28" s="37"/>
    </row>
    <row r="29" spans="1:9" x14ac:dyDescent="0.25">
      <c r="A29" s="32" t="s">
        <v>35</v>
      </c>
      <c r="B29" s="285">
        <v>0</v>
      </c>
      <c r="C29" s="37"/>
      <c r="D29" s="37"/>
      <c r="E29" s="37"/>
      <c r="F29" s="37"/>
      <c r="G29" s="37"/>
      <c r="H29" s="37"/>
      <c r="I29" s="37"/>
    </row>
    <row r="30" spans="1:9" x14ac:dyDescent="0.25">
      <c r="A30" s="191" t="s">
        <v>71</v>
      </c>
      <c r="B30" s="163">
        <v>4</v>
      </c>
      <c r="C30" s="37"/>
      <c r="D30" s="37"/>
      <c r="E30" s="37"/>
      <c r="F30" s="37"/>
      <c r="G30" s="37"/>
      <c r="H30" s="37"/>
      <c r="I30" s="37"/>
    </row>
    <row r="31" spans="1:9" x14ac:dyDescent="0.25">
      <c r="A31" s="32" t="s">
        <v>25</v>
      </c>
      <c r="B31" s="163">
        <v>3.6</v>
      </c>
      <c r="C31" s="37"/>
      <c r="D31" s="37"/>
      <c r="E31" s="37"/>
      <c r="F31" s="37"/>
      <c r="G31" s="37"/>
      <c r="H31" s="37"/>
      <c r="I31" s="37"/>
    </row>
    <row r="32" spans="1:9" x14ac:dyDescent="0.25">
      <c r="A32" s="32" t="s">
        <v>24</v>
      </c>
      <c r="B32" s="163">
        <v>14.4</v>
      </c>
      <c r="C32" s="37"/>
      <c r="D32" s="37"/>
      <c r="E32" s="37"/>
      <c r="F32" s="37"/>
      <c r="G32" s="37"/>
      <c r="H32" s="37"/>
      <c r="I32" s="37"/>
    </row>
    <row r="33" spans="1:9" x14ac:dyDescent="0.25">
      <c r="A33" s="32" t="s">
        <v>15</v>
      </c>
      <c r="B33" s="32"/>
      <c r="C33" s="37"/>
      <c r="D33" s="37"/>
      <c r="E33" s="37"/>
      <c r="F33" s="37"/>
      <c r="G33" s="37"/>
      <c r="H33" s="37"/>
      <c r="I33" s="37"/>
    </row>
    <row r="34" spans="1:9" x14ac:dyDescent="0.25">
      <c r="A34" s="193" t="s">
        <v>128</v>
      </c>
      <c r="B34" s="163"/>
      <c r="C34" s="37"/>
      <c r="D34" s="37"/>
      <c r="E34" s="37"/>
      <c r="F34" s="37"/>
      <c r="G34" s="37"/>
      <c r="H34" s="37"/>
      <c r="I34" s="37"/>
    </row>
    <row r="35" spans="1:9" x14ac:dyDescent="0.25">
      <c r="A35" s="193" t="s">
        <v>128</v>
      </c>
      <c r="B35" s="163"/>
      <c r="C35" s="37"/>
      <c r="D35" s="37"/>
      <c r="E35" s="37"/>
      <c r="F35" s="37"/>
      <c r="G35" s="37"/>
      <c r="H35" s="37"/>
      <c r="I35" s="37"/>
    </row>
    <row r="36" spans="1:9" x14ac:dyDescent="0.25">
      <c r="A36" s="193" t="s">
        <v>128</v>
      </c>
      <c r="B36" s="163"/>
      <c r="C36" s="37"/>
      <c r="D36" s="37"/>
      <c r="E36" s="37"/>
      <c r="F36" s="37"/>
      <c r="G36" s="37"/>
      <c r="H36" s="37"/>
      <c r="I36" s="37"/>
    </row>
    <row r="37" spans="1:9" x14ac:dyDescent="0.25">
      <c r="A37" s="193" t="s">
        <v>128</v>
      </c>
      <c r="B37" s="163"/>
      <c r="C37" s="37"/>
      <c r="D37" s="37"/>
      <c r="E37" s="37"/>
      <c r="F37" s="37"/>
      <c r="G37" s="37"/>
      <c r="H37" s="37"/>
      <c r="I37" s="37"/>
    </row>
    <row r="38" spans="1:9" x14ac:dyDescent="0.25">
      <c r="A38" s="37"/>
      <c r="B38" s="192"/>
      <c r="C38" s="37"/>
      <c r="D38" s="37"/>
      <c r="E38" s="37"/>
      <c r="F38" s="37"/>
      <c r="G38" s="37"/>
      <c r="H38" s="37"/>
      <c r="I38" s="37"/>
    </row>
    <row r="39" spans="1:9" x14ac:dyDescent="0.25">
      <c r="A39" s="37"/>
      <c r="B39" s="119"/>
      <c r="C39" s="37"/>
      <c r="D39" s="37"/>
      <c r="E39" s="37"/>
      <c r="F39" s="37"/>
      <c r="G39" s="37"/>
      <c r="H39" s="37"/>
      <c r="I39" s="37"/>
    </row>
    <row r="40" spans="1:9" x14ac:dyDescent="0.25">
      <c r="A40" s="37"/>
      <c r="B40" s="192"/>
      <c r="C40" s="37"/>
      <c r="D40" s="37"/>
      <c r="E40" s="37"/>
      <c r="F40" s="37"/>
      <c r="G40" s="37"/>
      <c r="H40" s="37"/>
      <c r="I40" s="37"/>
    </row>
    <row r="41" spans="1:9" x14ac:dyDescent="0.25">
      <c r="A41" s="37"/>
      <c r="B41" s="192"/>
      <c r="C41" s="37"/>
      <c r="D41" s="37"/>
      <c r="E41" s="37"/>
      <c r="F41" s="37"/>
      <c r="G41" s="37"/>
      <c r="H41" s="37"/>
      <c r="I41" s="37"/>
    </row>
    <row r="42" spans="1:9" x14ac:dyDescent="0.25">
      <c r="A42" s="37"/>
      <c r="B42" s="192"/>
      <c r="C42" s="37"/>
      <c r="D42" s="37"/>
      <c r="E42" s="37"/>
      <c r="F42" s="37"/>
      <c r="G42" s="37"/>
      <c r="H42" s="37"/>
      <c r="I42" s="37"/>
    </row>
    <row r="43" spans="1:9" x14ac:dyDescent="0.25">
      <c r="A43" s="37"/>
      <c r="B43" s="192"/>
      <c r="C43" s="37"/>
      <c r="D43" s="37"/>
      <c r="E43" s="37"/>
      <c r="F43" s="37"/>
      <c r="G43" s="37"/>
      <c r="H43" s="37"/>
      <c r="I43" s="37"/>
    </row>
    <row r="44" spans="1:9" x14ac:dyDescent="0.25">
      <c r="A44" s="37"/>
      <c r="B44" s="192"/>
      <c r="C44" s="37"/>
      <c r="D44" s="37"/>
      <c r="E44" s="37"/>
      <c r="F44" s="37"/>
      <c r="G44" s="37"/>
      <c r="H44" s="37"/>
      <c r="I44" s="37"/>
    </row>
    <row r="45" spans="1:9" x14ac:dyDescent="0.25">
      <c r="A45" s="37"/>
      <c r="B45" s="192"/>
      <c r="C45" s="37"/>
      <c r="D45" s="37"/>
      <c r="E45" s="37"/>
      <c r="F45" s="37"/>
      <c r="G45" s="37"/>
      <c r="H45" s="37"/>
      <c r="I45" s="37"/>
    </row>
    <row r="46" spans="1:9" x14ac:dyDescent="0.25">
      <c r="A46" s="37"/>
      <c r="B46" s="192"/>
      <c r="C46" s="37"/>
      <c r="D46" s="37"/>
      <c r="E46" s="37"/>
      <c r="F46" s="37"/>
      <c r="G46" s="37"/>
      <c r="H46" s="37"/>
      <c r="I46" s="37"/>
    </row>
    <row r="47" spans="1:9" x14ac:dyDescent="0.25">
      <c r="A47" s="37"/>
      <c r="B47" s="192"/>
      <c r="C47" s="37"/>
      <c r="D47" s="37"/>
      <c r="E47" s="37"/>
      <c r="F47" s="37"/>
      <c r="G47" s="37"/>
      <c r="H47" s="37"/>
      <c r="I47" s="37"/>
    </row>
    <row r="48" spans="1:9" x14ac:dyDescent="0.25">
      <c r="A48" s="37"/>
      <c r="B48" s="192"/>
      <c r="C48" s="37"/>
      <c r="D48" s="37"/>
      <c r="E48" s="37"/>
      <c r="F48" s="37"/>
      <c r="G48" s="37"/>
      <c r="H48" s="37"/>
      <c r="I48" s="37"/>
    </row>
    <row r="49" spans="1:9" x14ac:dyDescent="0.25">
      <c r="A49" s="37"/>
      <c r="B49" s="192"/>
      <c r="C49" s="37"/>
      <c r="D49" s="37"/>
      <c r="E49" s="37"/>
      <c r="F49" s="37"/>
      <c r="G49" s="37"/>
      <c r="H49" s="37"/>
      <c r="I49" s="37"/>
    </row>
    <row r="50" spans="1:9" x14ac:dyDescent="0.25">
      <c r="A50" s="37"/>
      <c r="B50" s="192"/>
      <c r="C50" s="37"/>
      <c r="D50" s="37"/>
      <c r="E50" s="37"/>
      <c r="F50" s="37"/>
      <c r="G50" s="37"/>
      <c r="H50" s="37"/>
      <c r="I50" s="37"/>
    </row>
    <row r="51" spans="1:9" x14ac:dyDescent="0.25">
      <c r="A51" s="37"/>
      <c r="B51" s="192"/>
      <c r="C51" s="37"/>
      <c r="D51" s="37"/>
      <c r="E51" s="37"/>
      <c r="F51" s="37"/>
      <c r="G51" s="37"/>
      <c r="H51" s="37"/>
      <c r="I51" s="37"/>
    </row>
    <row r="52" spans="1:9" x14ac:dyDescent="0.25">
      <c r="A52" s="37"/>
      <c r="B52" s="192"/>
      <c r="C52" s="37"/>
      <c r="D52" s="37"/>
      <c r="E52" s="37"/>
      <c r="F52" s="37"/>
      <c r="G52" s="37"/>
      <c r="H52" s="37"/>
      <c r="I52" s="37"/>
    </row>
    <row r="53" spans="1:9" x14ac:dyDescent="0.25">
      <c r="A53" s="37"/>
      <c r="B53" s="192"/>
      <c r="C53" s="37"/>
      <c r="D53" s="37"/>
      <c r="E53" s="37"/>
      <c r="F53" s="37"/>
      <c r="G53" s="37"/>
      <c r="H53" s="37"/>
      <c r="I53" s="37"/>
    </row>
    <row r="54" spans="1:9" x14ac:dyDescent="0.25">
      <c r="A54" s="37"/>
      <c r="B54" s="192"/>
      <c r="C54" s="37"/>
      <c r="D54" s="37"/>
      <c r="E54" s="37"/>
      <c r="F54" s="37"/>
      <c r="G54" s="37"/>
      <c r="H54" s="37"/>
      <c r="I54" s="37"/>
    </row>
    <row r="55" spans="1:9" x14ac:dyDescent="0.25">
      <c r="A55" s="37"/>
      <c r="B55" s="192"/>
      <c r="C55" s="37"/>
      <c r="D55" s="37"/>
      <c r="E55" s="37"/>
      <c r="F55" s="37"/>
      <c r="G55" s="37"/>
      <c r="H55" s="37"/>
      <c r="I55" s="37"/>
    </row>
    <row r="56" spans="1:9" x14ac:dyDescent="0.25">
      <c r="A56" s="37"/>
      <c r="B56" s="192"/>
      <c r="C56" s="37"/>
      <c r="D56" s="37"/>
      <c r="E56" s="37"/>
      <c r="F56" s="37"/>
      <c r="G56" s="37"/>
      <c r="H56" s="37"/>
      <c r="I56" s="37"/>
    </row>
    <row r="57" spans="1:9" x14ac:dyDescent="0.25">
      <c r="A57" s="37"/>
      <c r="B57" s="192"/>
      <c r="C57" s="37"/>
      <c r="D57" s="37"/>
      <c r="E57" s="37"/>
      <c r="F57" s="37"/>
      <c r="G57" s="37"/>
      <c r="H57" s="37"/>
      <c r="I57" s="37"/>
    </row>
    <row r="58" spans="1:9" x14ac:dyDescent="0.25">
      <c r="A58" s="37"/>
      <c r="B58" s="192"/>
      <c r="C58" s="37"/>
      <c r="D58" s="37"/>
      <c r="E58" s="37"/>
      <c r="F58" s="37"/>
      <c r="G58" s="37"/>
      <c r="H58" s="37"/>
      <c r="I58" s="37"/>
    </row>
    <row r="59" spans="1:9" x14ac:dyDescent="0.25">
      <c r="A59" s="37"/>
      <c r="B59" s="192"/>
      <c r="C59" s="37"/>
      <c r="D59" s="37"/>
      <c r="E59" s="37"/>
      <c r="F59" s="37"/>
      <c r="G59" s="37"/>
      <c r="H59" s="37"/>
      <c r="I59" s="37"/>
    </row>
    <row r="60" spans="1:9" x14ac:dyDescent="0.25">
      <c r="A60" s="37"/>
      <c r="B60" s="192"/>
      <c r="C60" s="37"/>
      <c r="D60" s="37"/>
      <c r="E60" s="37"/>
      <c r="F60" s="37"/>
      <c r="G60" s="37"/>
      <c r="H60" s="37"/>
      <c r="I60" s="37"/>
    </row>
    <row r="61" spans="1:9" x14ac:dyDescent="0.25">
      <c r="A61" s="37"/>
      <c r="B61" s="192"/>
      <c r="C61" s="37"/>
      <c r="D61" s="37"/>
      <c r="E61" s="37"/>
      <c r="F61" s="37"/>
      <c r="G61" s="37"/>
      <c r="H61" s="37"/>
      <c r="I61" s="37"/>
    </row>
    <row r="62" spans="1:9" x14ac:dyDescent="0.25">
      <c r="A62" s="37"/>
      <c r="B62" s="192"/>
      <c r="C62" s="37"/>
      <c r="D62" s="37"/>
      <c r="E62" s="37"/>
      <c r="F62" s="37"/>
      <c r="G62" s="37"/>
      <c r="H62" s="37"/>
      <c r="I62" s="37"/>
    </row>
    <row r="63" spans="1:9" x14ac:dyDescent="0.25">
      <c r="A63" s="37"/>
      <c r="B63" s="192"/>
      <c r="C63" s="37"/>
      <c r="D63" s="37"/>
      <c r="E63" s="37"/>
      <c r="F63" s="37"/>
      <c r="G63" s="37"/>
      <c r="H63" s="37"/>
      <c r="I63" s="37"/>
    </row>
    <row r="64" spans="1:9" x14ac:dyDescent="0.25">
      <c r="A64" s="37"/>
      <c r="B64" s="192"/>
      <c r="C64" s="37"/>
      <c r="D64" s="37"/>
      <c r="E64" s="37"/>
      <c r="F64" s="37"/>
      <c r="G64" s="37"/>
      <c r="H64" s="37"/>
      <c r="I64" s="37"/>
    </row>
    <row r="65" spans="1:9" x14ac:dyDescent="0.25">
      <c r="A65" s="37"/>
      <c r="B65" s="192"/>
      <c r="C65" s="37"/>
      <c r="D65" s="37"/>
      <c r="E65" s="37"/>
      <c r="F65" s="37"/>
      <c r="G65" s="37"/>
      <c r="H65" s="37"/>
      <c r="I65" s="37"/>
    </row>
    <row r="66" spans="1:9" x14ac:dyDescent="0.25">
      <c r="A66" s="37"/>
      <c r="B66" s="192"/>
      <c r="C66" s="37"/>
      <c r="D66" s="37"/>
      <c r="E66" s="37"/>
      <c r="F66" s="37"/>
      <c r="G66" s="37"/>
      <c r="H66" s="37"/>
      <c r="I66" s="37"/>
    </row>
    <row r="67" spans="1:9" x14ac:dyDescent="0.25">
      <c r="A67" s="37"/>
      <c r="B67" s="192"/>
      <c r="C67" s="37"/>
      <c r="D67" s="37"/>
      <c r="E67" s="37"/>
      <c r="F67" s="37"/>
      <c r="G67" s="37"/>
      <c r="H67" s="37"/>
      <c r="I67" s="37"/>
    </row>
    <row r="68" spans="1:9" x14ac:dyDescent="0.25">
      <c r="A68" s="37"/>
      <c r="B68" s="192"/>
      <c r="C68" s="37"/>
      <c r="D68" s="37"/>
      <c r="E68" s="37"/>
      <c r="F68" s="37"/>
      <c r="G68" s="37"/>
      <c r="H68" s="37"/>
      <c r="I68" s="37"/>
    </row>
    <row r="69" spans="1:9" x14ac:dyDescent="0.25">
      <c r="A69" s="37"/>
      <c r="B69" s="192"/>
      <c r="C69" s="37"/>
      <c r="D69" s="37"/>
      <c r="E69" s="37"/>
      <c r="F69" s="37"/>
      <c r="G69" s="37"/>
      <c r="H69" s="37"/>
      <c r="I69" s="37"/>
    </row>
    <row r="70" spans="1:9" x14ac:dyDescent="0.25">
      <c r="A70" s="37"/>
      <c r="B70" s="192"/>
      <c r="C70" s="37"/>
      <c r="D70" s="37"/>
      <c r="E70" s="37"/>
      <c r="F70" s="37"/>
      <c r="G70" s="37"/>
      <c r="H70" s="37"/>
      <c r="I70" s="37"/>
    </row>
    <row r="71" spans="1:9" x14ac:dyDescent="0.25">
      <c r="A71" s="37"/>
      <c r="B71" s="192"/>
      <c r="C71" s="37"/>
      <c r="D71" s="37"/>
      <c r="E71" s="37"/>
      <c r="F71" s="37"/>
      <c r="G71" s="37"/>
      <c r="H71" s="37"/>
      <c r="I71" s="37"/>
    </row>
    <row r="72" spans="1:9" x14ac:dyDescent="0.25">
      <c r="A72" s="37"/>
      <c r="B72" s="192"/>
      <c r="C72" s="37"/>
      <c r="D72" s="37"/>
      <c r="E72" s="37"/>
      <c r="F72" s="37"/>
      <c r="G72" s="37"/>
      <c r="H72" s="37"/>
      <c r="I72" s="37"/>
    </row>
    <row r="73" spans="1:9" x14ac:dyDescent="0.25">
      <c r="A73" s="37"/>
      <c r="B73" s="192"/>
      <c r="C73" s="37"/>
      <c r="D73" s="37"/>
      <c r="E73" s="37"/>
      <c r="F73" s="37"/>
      <c r="G73" s="37"/>
      <c r="H73" s="37"/>
      <c r="I73" s="37"/>
    </row>
    <row r="74" spans="1:9" x14ac:dyDescent="0.25">
      <c r="A74" s="37"/>
      <c r="B74" s="192"/>
      <c r="C74" s="37"/>
      <c r="D74" s="37"/>
      <c r="E74" s="37"/>
      <c r="F74" s="37"/>
      <c r="G74" s="37"/>
      <c r="H74" s="37"/>
      <c r="I74" s="37"/>
    </row>
    <row r="75" spans="1:9" x14ac:dyDescent="0.25">
      <c r="A75" s="37"/>
      <c r="B75" s="192"/>
      <c r="C75" s="37"/>
      <c r="D75" s="37"/>
      <c r="E75" s="37"/>
      <c r="F75" s="37"/>
      <c r="G75" s="37"/>
      <c r="H75" s="37"/>
      <c r="I75" s="37"/>
    </row>
    <row r="76" spans="1:9" x14ac:dyDescent="0.25">
      <c r="A76" s="37"/>
      <c r="B76" s="192"/>
      <c r="C76" s="37"/>
      <c r="D76" s="37"/>
      <c r="E76" s="37"/>
      <c r="F76" s="37"/>
      <c r="G76" s="37"/>
      <c r="H76" s="37"/>
      <c r="I76" s="37"/>
    </row>
    <row r="77" spans="1:9" x14ac:dyDescent="0.25">
      <c r="A77" s="37"/>
      <c r="B77" s="192"/>
      <c r="C77" s="37"/>
      <c r="D77" s="37"/>
      <c r="E77" s="37"/>
      <c r="F77" s="37"/>
      <c r="G77" s="37"/>
      <c r="H77" s="37"/>
      <c r="I77" s="37"/>
    </row>
    <row r="78" spans="1:9" x14ac:dyDescent="0.25">
      <c r="A78" s="37"/>
      <c r="B78" s="192"/>
      <c r="C78" s="37"/>
      <c r="D78" s="37"/>
      <c r="E78" s="37"/>
      <c r="F78" s="37"/>
      <c r="G78" s="37"/>
      <c r="H78" s="37"/>
      <c r="I78" s="37"/>
    </row>
    <row r="79" spans="1:9" x14ac:dyDescent="0.25">
      <c r="A79" s="37"/>
      <c r="B79" s="192"/>
      <c r="C79" s="37"/>
      <c r="D79" s="37"/>
      <c r="E79" s="37"/>
      <c r="F79" s="37"/>
      <c r="G79" s="37"/>
      <c r="H79" s="37"/>
      <c r="I79" s="37"/>
    </row>
    <row r="80" spans="1:9" x14ac:dyDescent="0.25">
      <c r="A80" s="37"/>
      <c r="B80" s="192"/>
      <c r="C80" s="37"/>
      <c r="D80" s="37"/>
      <c r="E80" s="37"/>
      <c r="F80" s="37"/>
      <c r="G80" s="37"/>
      <c r="H80" s="37"/>
      <c r="I80" s="37"/>
    </row>
    <row r="81" spans="1:9" x14ac:dyDescent="0.25">
      <c r="A81" s="37"/>
      <c r="B81" s="192"/>
      <c r="C81" s="37"/>
      <c r="D81" s="37"/>
      <c r="E81" s="37"/>
      <c r="F81" s="37"/>
      <c r="G81" s="37"/>
      <c r="H81" s="37"/>
      <c r="I81" s="37"/>
    </row>
    <row r="82" spans="1:9" x14ac:dyDescent="0.25">
      <c r="A82" s="37"/>
      <c r="B82" s="192"/>
      <c r="C82" s="37"/>
      <c r="D82" s="37"/>
      <c r="E82" s="37"/>
      <c r="F82" s="37"/>
      <c r="G82" s="37"/>
      <c r="H82" s="37"/>
      <c r="I82" s="37"/>
    </row>
    <row r="83" spans="1:9" x14ac:dyDescent="0.25">
      <c r="A83" s="37"/>
      <c r="B83" s="192"/>
      <c r="C83" s="37"/>
      <c r="D83" s="37"/>
      <c r="E83" s="37"/>
      <c r="F83" s="37"/>
      <c r="G83" s="37"/>
      <c r="H83" s="37"/>
      <c r="I83" s="37"/>
    </row>
    <row r="84" spans="1:9" x14ac:dyDescent="0.25">
      <c r="A84" s="37"/>
      <c r="B84" s="192"/>
      <c r="C84" s="37"/>
      <c r="D84" s="37"/>
      <c r="E84" s="37"/>
      <c r="F84" s="37"/>
      <c r="G84" s="37"/>
      <c r="H84" s="37"/>
      <c r="I84" s="37"/>
    </row>
    <row r="85" spans="1:9" x14ac:dyDescent="0.25">
      <c r="A85" s="37"/>
      <c r="B85" s="192"/>
      <c r="C85" s="37"/>
      <c r="D85" s="37"/>
      <c r="E85" s="37"/>
      <c r="F85" s="37"/>
      <c r="G85" s="37"/>
      <c r="H85" s="37"/>
      <c r="I85" s="37"/>
    </row>
    <row r="86" spans="1:9" x14ac:dyDescent="0.25">
      <c r="A86" s="37"/>
      <c r="B86" s="192"/>
      <c r="C86" s="37"/>
      <c r="D86" s="37"/>
      <c r="E86" s="37"/>
      <c r="F86" s="37"/>
      <c r="G86" s="37"/>
      <c r="H86" s="37"/>
      <c r="I86" s="37"/>
    </row>
    <row r="87" spans="1:9" x14ac:dyDescent="0.25">
      <c r="A87" s="37"/>
      <c r="B87" s="192"/>
      <c r="C87" s="37"/>
      <c r="D87" s="37"/>
      <c r="E87" s="37"/>
      <c r="F87" s="37"/>
      <c r="G87" s="37"/>
      <c r="H87" s="37"/>
      <c r="I87" s="37"/>
    </row>
    <row r="88" spans="1:9" x14ac:dyDescent="0.25">
      <c r="A88" s="37"/>
      <c r="B88" s="192"/>
      <c r="C88" s="37"/>
      <c r="D88" s="37"/>
      <c r="E88" s="37"/>
      <c r="F88" s="37"/>
      <c r="G88" s="37"/>
      <c r="H88" s="37"/>
      <c r="I88" s="37"/>
    </row>
    <row r="89" spans="1:9" x14ac:dyDescent="0.25">
      <c r="A89" s="37"/>
      <c r="B89" s="192"/>
      <c r="C89" s="37"/>
      <c r="D89" s="37"/>
      <c r="E89" s="37"/>
      <c r="F89" s="37"/>
      <c r="G89" s="37"/>
      <c r="H89" s="37"/>
      <c r="I89" s="37"/>
    </row>
    <row r="90" spans="1:9" x14ac:dyDescent="0.25"/>
    <row r="91" spans="1:9" x14ac:dyDescent="0.25"/>
  </sheetData>
  <sheetProtection algorithmName="SHA-512" hashValue="r4P/10fbiODr+XG7O8bEKEgMW2mp/5Ahvh7LwFNNNyjsukraKaTtJlG+2bV32rptKN0CwPDvMBFML5x4wVCy0A==" saltValue="j+O3ypiultP/azl0LRGLZQ==" spinCount="100000" sheet="1" selectLockedCells="1"/>
  <sortState xmlns:xlrd2="http://schemas.microsoft.com/office/spreadsheetml/2017/richdata2" ref="A5:B32">
    <sortCondition ref="A5:A32"/>
  </sortState>
  <mergeCells count="1">
    <mergeCell ref="F17:G17"/>
  </mergeCells>
  <hyperlinks>
    <hyperlink ref="G6" r:id="rId1" display="https://www.landbrugsinfo.dk/-/media/landbrugsinfo/public/d/1/e/32_farmtest_traktorers_braendstofforbrug1.pdf" xr:uid="{8B3A1938-44E4-451E-B7BE-1CE657938074}"/>
  </hyperlinks>
  <pageMargins left="0.7" right="0.7" top="0.75" bottom="0.75" header="0.3" footer="0.3"/>
  <pageSetup paperSize="9" orientation="portrait" r:id="rId2"/>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5DEE9-B2D2-4354-96F3-6758704FE6B1}">
  <sheetPr>
    <tabColor theme="9" tint="0.59999389629810485"/>
  </sheetPr>
  <dimension ref="A1:CA71"/>
  <sheetViews>
    <sheetView zoomScaleNormal="100" workbookViewId="0">
      <selection activeCell="B3" sqref="B3:C3"/>
    </sheetView>
  </sheetViews>
  <sheetFormatPr defaultColWidth="0" defaultRowHeight="15" customHeight="1" zeroHeight="1" x14ac:dyDescent="0.25"/>
  <cols>
    <col min="1" max="1" width="1.7109375" style="175" customWidth="1"/>
    <col min="2" max="2" width="37" style="175" customWidth="1"/>
    <col min="3" max="3" width="10.140625" style="175" customWidth="1"/>
    <col min="4" max="4" width="15.85546875" style="175" customWidth="1"/>
    <col min="5" max="5" width="15.28515625" style="175" customWidth="1"/>
    <col min="6" max="6" width="13.5703125" style="175" customWidth="1"/>
    <col min="7" max="7" width="15.85546875" style="175" customWidth="1"/>
    <col min="8" max="8" width="15.28515625" style="175" customWidth="1"/>
    <col min="9" max="9" width="14.140625" style="175" customWidth="1"/>
    <col min="10" max="10" width="15.28515625" style="175" customWidth="1"/>
    <col min="11" max="11" width="1.28515625" style="184" customWidth="1"/>
    <col min="12" max="12" width="13.42578125" style="175" customWidth="1"/>
    <col min="13" max="18" width="8.42578125" style="175" customWidth="1"/>
    <col min="19" max="19" width="1.5703125" style="175" customWidth="1"/>
    <col min="20" max="25" width="8.42578125" style="175" customWidth="1"/>
    <col min="26" max="26" width="1.28515625" style="175" customWidth="1"/>
    <col min="27" max="32" width="8.42578125" style="175" customWidth="1"/>
    <col min="33" max="33" width="1.5703125" style="175" customWidth="1"/>
    <col min="34" max="39" width="8.42578125" style="185" customWidth="1"/>
    <col min="40" max="40" width="1.28515625" style="175" customWidth="1"/>
    <col min="41" max="45" width="8.42578125" style="175" customWidth="1"/>
    <col min="46" max="46" width="9" style="175" bestFit="1" customWidth="1"/>
    <col min="47" max="47" width="1.140625" style="175" customWidth="1"/>
    <col min="48" max="49" width="8.42578125" style="175" customWidth="1"/>
    <col min="50" max="50" width="8.42578125" style="185" customWidth="1"/>
    <col min="51" max="52" width="8.42578125" style="175" customWidth="1"/>
    <col min="53" max="53" width="8.140625" style="175" customWidth="1"/>
    <col min="54" max="54" width="1.28515625" style="175" customWidth="1"/>
    <col min="55" max="60" width="8.42578125" style="175" customWidth="1"/>
    <col min="61" max="61" width="1.28515625" style="175" customWidth="1"/>
    <col min="62" max="62" width="7.28515625" style="175" customWidth="1"/>
    <col min="63" max="63" width="0.85546875" style="175" customWidth="1"/>
    <col min="64" max="69" width="8.42578125" style="185" customWidth="1"/>
    <col min="70" max="70" width="1.28515625" style="175" customWidth="1"/>
    <col min="71" max="76" width="8.42578125" style="175" customWidth="1"/>
    <col min="77" max="78" width="9.140625" style="175" customWidth="1"/>
    <col min="79" max="79" width="0" style="175" hidden="1" customWidth="1"/>
    <col min="80" max="16384" width="9.140625" style="175" hidden="1"/>
  </cols>
  <sheetData>
    <row r="1" spans="1:77" ht="21" x14ac:dyDescent="0.35">
      <c r="A1" s="37"/>
      <c r="B1" s="118" t="s">
        <v>70</v>
      </c>
      <c r="C1" s="37"/>
      <c r="D1" s="37"/>
      <c r="E1" s="37"/>
      <c r="F1" s="37"/>
      <c r="G1" s="37"/>
      <c r="H1" s="37"/>
      <c r="I1" s="37"/>
      <c r="J1" s="37"/>
      <c r="K1" s="119"/>
      <c r="L1" s="37"/>
      <c r="M1" s="37"/>
      <c r="N1" s="37"/>
      <c r="O1" s="37"/>
      <c r="P1" s="37"/>
      <c r="Q1" s="37"/>
      <c r="R1" s="37"/>
      <c r="S1" s="37"/>
      <c r="T1" s="37"/>
      <c r="U1" s="37"/>
      <c r="V1" s="37"/>
      <c r="W1" s="37"/>
      <c r="X1" s="37"/>
      <c r="Y1" s="37"/>
      <c r="Z1" s="37"/>
      <c r="AA1" s="37"/>
      <c r="AB1" s="37"/>
      <c r="AC1" s="37"/>
      <c r="AD1" s="37"/>
      <c r="AE1" s="37"/>
      <c r="AF1" s="37"/>
      <c r="AG1" s="37"/>
      <c r="AH1" s="120"/>
      <c r="AI1" s="120"/>
      <c r="AJ1" s="120"/>
      <c r="AK1" s="120"/>
      <c r="AL1" s="120"/>
      <c r="AM1" s="120"/>
      <c r="AN1" s="37"/>
      <c r="AO1" s="37"/>
      <c r="AP1" s="37"/>
      <c r="AQ1" s="37"/>
      <c r="AR1" s="37"/>
      <c r="AS1" s="37"/>
      <c r="AT1" s="37"/>
      <c r="AU1" s="37"/>
      <c r="AV1" s="37"/>
      <c r="AW1" s="37"/>
      <c r="AX1" s="120"/>
      <c r="AY1" s="37"/>
      <c r="AZ1" s="37"/>
      <c r="BA1" s="37"/>
      <c r="BB1" s="37"/>
      <c r="BC1" s="37"/>
      <c r="BD1" s="37"/>
      <c r="BE1" s="37"/>
      <c r="BF1" s="37"/>
      <c r="BG1" s="37"/>
      <c r="BH1" s="37"/>
      <c r="BI1" s="37"/>
      <c r="BJ1" s="37"/>
      <c r="BK1" s="37"/>
      <c r="BL1" s="120"/>
      <c r="BM1" s="120"/>
      <c r="BN1" s="120"/>
      <c r="BO1" s="120"/>
      <c r="BP1" s="120"/>
      <c r="BQ1" s="120"/>
      <c r="BR1" s="37"/>
      <c r="BS1" s="37"/>
      <c r="BT1" s="37"/>
      <c r="BU1" s="37"/>
      <c r="BV1" s="37"/>
      <c r="BW1" s="37"/>
      <c r="BX1" s="37"/>
      <c r="BY1" s="37"/>
    </row>
    <row r="2" spans="1:77" ht="9" customHeight="1" x14ac:dyDescent="0.35">
      <c r="A2" s="37"/>
      <c r="B2" s="118"/>
      <c r="C2" s="37"/>
      <c r="D2" s="37"/>
      <c r="E2" s="37"/>
      <c r="F2" s="37"/>
      <c r="G2" s="37"/>
      <c r="H2" s="37"/>
      <c r="I2" s="37"/>
      <c r="J2" s="37"/>
      <c r="K2" s="119"/>
      <c r="L2" s="37"/>
      <c r="M2" s="37"/>
      <c r="N2" s="37"/>
      <c r="O2" s="37"/>
      <c r="P2" s="37"/>
      <c r="Q2" s="37"/>
      <c r="R2" s="37"/>
      <c r="S2" s="37"/>
      <c r="T2" s="37"/>
      <c r="U2" s="37"/>
      <c r="V2" s="37"/>
      <c r="W2" s="37"/>
      <c r="X2" s="37"/>
      <c r="Y2" s="37"/>
      <c r="Z2" s="37"/>
      <c r="AA2" s="37"/>
      <c r="AB2" s="37"/>
      <c r="AC2" s="37"/>
      <c r="AD2" s="37"/>
      <c r="AE2" s="37"/>
      <c r="AF2" s="37"/>
      <c r="AG2" s="37"/>
      <c r="AH2" s="120"/>
      <c r="AI2" s="120"/>
      <c r="AJ2" s="120"/>
      <c r="AK2" s="120"/>
      <c r="AL2" s="120"/>
      <c r="AM2" s="120"/>
      <c r="AN2" s="37"/>
      <c r="AO2" s="37"/>
      <c r="AP2" s="37"/>
      <c r="AQ2" s="37"/>
      <c r="AR2" s="37"/>
      <c r="AS2" s="37"/>
      <c r="AT2" s="37"/>
      <c r="AU2" s="37"/>
      <c r="AV2" s="37"/>
      <c r="AW2" s="37"/>
      <c r="AX2" s="120"/>
      <c r="AY2" s="37"/>
      <c r="AZ2" s="37"/>
      <c r="BA2" s="37"/>
      <c r="BB2" s="37"/>
      <c r="BC2" s="37"/>
      <c r="BD2" s="37"/>
      <c r="BE2" s="37"/>
      <c r="BF2" s="37"/>
      <c r="BG2" s="37"/>
      <c r="BH2" s="37"/>
      <c r="BI2" s="37"/>
      <c r="BJ2" s="37"/>
      <c r="BK2" s="37"/>
      <c r="BL2" s="120"/>
      <c r="BM2" s="120"/>
      <c r="BN2" s="120"/>
      <c r="BO2" s="120"/>
      <c r="BP2" s="120"/>
      <c r="BQ2" s="120"/>
      <c r="BR2" s="37"/>
      <c r="BS2" s="37"/>
      <c r="BT2" s="37"/>
      <c r="BU2" s="37"/>
      <c r="BV2" s="37"/>
      <c r="BW2" s="37"/>
      <c r="BX2" s="37"/>
      <c r="BY2" s="37"/>
    </row>
    <row r="3" spans="1:77" ht="19.5" customHeight="1" x14ac:dyDescent="0.25">
      <c r="A3" s="37"/>
      <c r="B3" s="308" t="s">
        <v>18</v>
      </c>
      <c r="C3" s="308"/>
      <c r="D3" s="37"/>
      <c r="E3" s="309" t="s">
        <v>132</v>
      </c>
      <c r="F3" s="37"/>
      <c r="G3" s="37"/>
      <c r="H3" s="312" t="s">
        <v>131</v>
      </c>
      <c r="I3" s="313"/>
      <c r="J3" s="37"/>
      <c r="K3" s="119"/>
      <c r="L3" s="37"/>
      <c r="M3" s="37"/>
      <c r="N3" s="37"/>
      <c r="O3" s="37"/>
      <c r="P3" s="37"/>
      <c r="Q3" s="37"/>
      <c r="R3" s="37"/>
      <c r="S3" s="37"/>
      <c r="T3" s="37"/>
      <c r="U3" s="37"/>
      <c r="V3" s="37"/>
      <c r="W3" s="37"/>
      <c r="X3" s="37"/>
      <c r="Y3" s="37"/>
      <c r="Z3" s="37"/>
      <c r="AA3" s="37"/>
      <c r="AB3" s="37"/>
      <c r="AC3" s="37"/>
      <c r="AD3" s="37"/>
      <c r="AE3" s="37"/>
      <c r="AF3" s="37"/>
      <c r="AG3" s="37"/>
      <c r="AH3" s="120"/>
      <c r="AI3" s="120"/>
      <c r="AJ3" s="120"/>
      <c r="AK3" s="120"/>
      <c r="AL3" s="120"/>
      <c r="AM3" s="120"/>
      <c r="AN3" s="37"/>
      <c r="AO3" s="37"/>
      <c r="AP3" s="37"/>
      <c r="AQ3" s="37"/>
      <c r="AR3" s="37"/>
      <c r="AS3" s="37"/>
      <c r="AT3" s="37"/>
      <c r="AU3" s="119"/>
      <c r="AV3" s="37"/>
      <c r="AW3" s="37"/>
      <c r="AX3" s="120"/>
      <c r="AY3" s="37"/>
      <c r="AZ3" s="37"/>
      <c r="BA3" s="37"/>
      <c r="BB3" s="37"/>
      <c r="BC3" s="37"/>
      <c r="BD3" s="37"/>
      <c r="BE3" s="37"/>
      <c r="BF3" s="37"/>
      <c r="BG3" s="37"/>
      <c r="BH3" s="37"/>
      <c r="BI3" s="37"/>
      <c r="BJ3" s="37"/>
      <c r="BK3" s="37"/>
      <c r="BL3" s="120"/>
      <c r="BM3" s="120"/>
      <c r="BN3" s="120"/>
      <c r="BO3" s="120"/>
      <c r="BP3" s="120"/>
      <c r="BQ3" s="120"/>
      <c r="BR3" s="37"/>
      <c r="BS3" s="37"/>
      <c r="BT3" s="37"/>
      <c r="BU3" s="37"/>
      <c r="BV3" s="37"/>
      <c r="BW3" s="37"/>
      <c r="BX3" s="37"/>
      <c r="BY3" s="37"/>
    </row>
    <row r="4" spans="1:77" s="176" customFormat="1" ht="21" customHeight="1" x14ac:dyDescent="0.2">
      <c r="A4" s="39"/>
      <c r="C4" s="39"/>
      <c r="D4" s="39"/>
      <c r="E4" s="310"/>
      <c r="F4" s="39"/>
      <c r="G4" s="39"/>
      <c r="H4" s="314"/>
      <c r="I4" s="315"/>
      <c r="J4" s="39"/>
      <c r="K4" s="46"/>
      <c r="L4" s="46"/>
      <c r="M4" s="129"/>
      <c r="N4" s="129"/>
      <c r="O4" s="129"/>
      <c r="P4" s="129"/>
      <c r="Q4" s="129"/>
      <c r="R4" s="129"/>
      <c r="S4" s="129"/>
      <c r="T4" s="129"/>
      <c r="U4" s="129"/>
      <c r="V4" s="129"/>
      <c r="W4" s="129"/>
      <c r="X4" s="129"/>
      <c r="Y4" s="129"/>
      <c r="Z4" s="129"/>
      <c r="AA4" s="129"/>
      <c r="AB4" s="129"/>
      <c r="AC4" s="129"/>
      <c r="AD4" s="129"/>
      <c r="AE4" s="129"/>
      <c r="AF4" s="129"/>
      <c r="AG4" s="44"/>
      <c r="AH4" s="130"/>
      <c r="AI4" s="130"/>
      <c r="AJ4" s="130"/>
      <c r="AK4" s="130"/>
      <c r="AL4" s="130"/>
      <c r="AM4" s="130"/>
      <c r="AN4" s="39"/>
      <c r="AO4" s="39"/>
      <c r="AP4" s="39"/>
      <c r="AQ4" s="39"/>
      <c r="AR4" s="39"/>
      <c r="AS4" s="39"/>
      <c r="AT4" s="39"/>
      <c r="AU4" s="46"/>
      <c r="AV4" s="39"/>
      <c r="AW4" s="39"/>
      <c r="AX4" s="130"/>
      <c r="AY4" s="39"/>
      <c r="AZ4" s="39"/>
      <c r="BA4" s="39"/>
      <c r="BB4" s="39"/>
      <c r="BC4" s="39"/>
      <c r="BD4" s="39"/>
      <c r="BE4" s="39"/>
      <c r="BF4" s="39"/>
      <c r="BG4" s="39"/>
      <c r="BH4" s="39"/>
      <c r="BI4" s="39"/>
      <c r="BJ4" s="129"/>
      <c r="BK4" s="129"/>
      <c r="BL4" s="130"/>
      <c r="BM4" s="130"/>
      <c r="BN4" s="131"/>
      <c r="BO4" s="130"/>
      <c r="BP4" s="130"/>
      <c r="BQ4" s="130"/>
      <c r="BR4" s="39"/>
      <c r="BS4" s="39"/>
      <c r="BT4" s="39"/>
      <c r="BU4" s="39"/>
      <c r="BV4" s="39"/>
      <c r="BW4" s="39"/>
      <c r="BX4" s="39"/>
      <c r="BY4" s="39"/>
    </row>
    <row r="5" spans="1:77" s="176" customFormat="1" ht="42" customHeight="1" x14ac:dyDescent="0.2">
      <c r="A5" s="39"/>
      <c r="B5" s="318" t="s">
        <v>156</v>
      </c>
      <c r="C5" s="319"/>
      <c r="D5" s="39"/>
      <c r="E5" s="311"/>
      <c r="F5" s="39"/>
      <c r="G5" s="39"/>
      <c r="H5" s="316"/>
      <c r="I5" s="317"/>
      <c r="J5" s="39"/>
      <c r="K5" s="46"/>
      <c r="L5" s="121"/>
      <c r="M5" s="305" t="s">
        <v>135</v>
      </c>
      <c r="N5" s="306"/>
      <c r="O5" s="306"/>
      <c r="P5" s="306"/>
      <c r="Q5" s="306"/>
      <c r="R5" s="307"/>
      <c r="S5" s="132"/>
      <c r="T5" s="320" t="s">
        <v>136</v>
      </c>
      <c r="U5" s="321"/>
      <c r="V5" s="321"/>
      <c r="W5" s="321"/>
      <c r="X5" s="321"/>
      <c r="Y5" s="31">
        <v>20</v>
      </c>
      <c r="Z5" s="132"/>
      <c r="AA5" s="333" t="s">
        <v>137</v>
      </c>
      <c r="AB5" s="334"/>
      <c r="AC5" s="334"/>
      <c r="AD5" s="334"/>
      <c r="AE5" s="334"/>
      <c r="AF5" s="15">
        <f>Y5</f>
        <v>20</v>
      </c>
      <c r="AG5" s="86"/>
      <c r="AH5" s="335" t="s">
        <v>149</v>
      </c>
      <c r="AI5" s="335"/>
      <c r="AJ5" s="335"/>
      <c r="AK5" s="335"/>
      <c r="AL5" s="335"/>
      <c r="AM5" s="335"/>
      <c r="AN5" s="39"/>
      <c r="AO5" s="335" t="s">
        <v>150</v>
      </c>
      <c r="AP5" s="335"/>
      <c r="AQ5" s="335"/>
      <c r="AR5" s="335"/>
      <c r="AS5" s="335"/>
      <c r="AT5" s="335"/>
      <c r="AU5" s="152"/>
      <c r="AV5" s="335" t="s">
        <v>138</v>
      </c>
      <c r="AW5" s="335"/>
      <c r="AX5" s="335"/>
      <c r="AY5" s="335"/>
      <c r="AZ5" s="335"/>
      <c r="BA5" s="335"/>
      <c r="BB5" s="39"/>
      <c r="BC5" s="335" t="s">
        <v>158</v>
      </c>
      <c r="BD5" s="335"/>
      <c r="BE5" s="335"/>
      <c r="BF5" s="335"/>
      <c r="BG5" s="335"/>
      <c r="BH5" s="335"/>
      <c r="BI5" s="39"/>
      <c r="BJ5" s="320" t="s">
        <v>29</v>
      </c>
      <c r="BK5" s="321"/>
      <c r="BL5" s="321"/>
      <c r="BM5" s="321"/>
      <c r="BN5" s="321"/>
      <c r="BO5" s="321"/>
      <c r="BP5" s="321"/>
      <c r="BQ5" s="322"/>
      <c r="BR5" s="39"/>
      <c r="BS5" s="320" t="s">
        <v>47</v>
      </c>
      <c r="BT5" s="321"/>
      <c r="BU5" s="321"/>
      <c r="BV5" s="321"/>
      <c r="BW5" s="321"/>
      <c r="BX5" s="322"/>
      <c r="BY5" s="39"/>
    </row>
    <row r="6" spans="1:77" s="176" customFormat="1" ht="15" customHeight="1" x14ac:dyDescent="0.2">
      <c r="A6" s="39"/>
      <c r="B6" s="292" t="s">
        <v>155</v>
      </c>
      <c r="C6" s="323" t="s">
        <v>22</v>
      </c>
      <c r="D6" s="324"/>
      <c r="E6" s="325"/>
      <c r="F6" s="326" t="s">
        <v>30</v>
      </c>
      <c r="G6" s="327"/>
      <c r="H6" s="327"/>
      <c r="I6" s="328"/>
      <c r="J6" s="259" t="s">
        <v>56</v>
      </c>
      <c r="K6" s="121"/>
      <c r="L6" s="128"/>
      <c r="M6" s="329" t="s">
        <v>51</v>
      </c>
      <c r="N6" s="330"/>
      <c r="O6" s="330"/>
      <c r="P6" s="330"/>
      <c r="Q6" s="330"/>
      <c r="R6" s="331"/>
      <c r="S6" s="133"/>
      <c r="T6" s="329" t="s">
        <v>49</v>
      </c>
      <c r="U6" s="330"/>
      <c r="V6" s="330"/>
      <c r="W6" s="330"/>
      <c r="X6" s="330"/>
      <c r="Y6" s="331"/>
      <c r="Z6" s="133"/>
      <c r="AA6" s="329" t="s">
        <v>50</v>
      </c>
      <c r="AB6" s="330"/>
      <c r="AC6" s="330"/>
      <c r="AD6" s="330"/>
      <c r="AE6" s="330"/>
      <c r="AF6" s="331"/>
      <c r="AG6" s="139"/>
      <c r="AH6" s="332" t="s">
        <v>45</v>
      </c>
      <c r="AI6" s="332"/>
      <c r="AJ6" s="332"/>
      <c r="AK6" s="332"/>
      <c r="AL6" s="332"/>
      <c r="AM6" s="332"/>
      <c r="AN6" s="39"/>
      <c r="AO6" s="332" t="s">
        <v>45</v>
      </c>
      <c r="AP6" s="332"/>
      <c r="AQ6" s="332"/>
      <c r="AR6" s="332"/>
      <c r="AS6" s="332"/>
      <c r="AT6" s="332"/>
      <c r="AU6" s="153"/>
      <c r="AV6" s="332" t="s">
        <v>46</v>
      </c>
      <c r="AW6" s="332"/>
      <c r="AX6" s="332"/>
      <c r="AY6" s="332"/>
      <c r="AZ6" s="332"/>
      <c r="BA6" s="332"/>
      <c r="BB6" s="39"/>
      <c r="BC6" s="332" t="s">
        <v>159</v>
      </c>
      <c r="BD6" s="332"/>
      <c r="BE6" s="332"/>
      <c r="BF6" s="332"/>
      <c r="BG6" s="332"/>
      <c r="BH6" s="332"/>
      <c r="BI6" s="39"/>
      <c r="BJ6" s="336" t="s">
        <v>41</v>
      </c>
      <c r="BK6" s="164"/>
      <c r="BL6" s="332" t="s">
        <v>139</v>
      </c>
      <c r="BM6" s="332"/>
      <c r="BN6" s="332"/>
      <c r="BO6" s="332"/>
      <c r="BP6" s="332"/>
      <c r="BQ6" s="332"/>
      <c r="BR6" s="39"/>
      <c r="BS6" s="332" t="s">
        <v>44</v>
      </c>
      <c r="BT6" s="332"/>
      <c r="BU6" s="332"/>
      <c r="BV6" s="332"/>
      <c r="BW6" s="332"/>
      <c r="BX6" s="332"/>
      <c r="BY6" s="39"/>
    </row>
    <row r="7" spans="1:77" s="176" customFormat="1" ht="28.5" customHeight="1" x14ac:dyDescent="0.25">
      <c r="A7" s="39"/>
      <c r="B7" s="293" t="s">
        <v>120</v>
      </c>
      <c r="C7" s="338" t="s">
        <v>134</v>
      </c>
      <c r="D7" s="338" t="s">
        <v>53</v>
      </c>
      <c r="E7" s="338" t="s">
        <v>60</v>
      </c>
      <c r="F7" s="338" t="s">
        <v>54</v>
      </c>
      <c r="G7" s="338" t="s">
        <v>55</v>
      </c>
      <c r="H7" s="338" t="s">
        <v>52</v>
      </c>
      <c r="I7" s="338" t="s">
        <v>36</v>
      </c>
      <c r="J7" s="340" t="s">
        <v>130</v>
      </c>
      <c r="K7" s="122"/>
      <c r="L7" s="16" t="s">
        <v>28</v>
      </c>
      <c r="M7" s="13">
        <v>1</v>
      </c>
      <c r="N7" s="14">
        <v>3</v>
      </c>
      <c r="O7" s="14">
        <v>10</v>
      </c>
      <c r="P7" s="14">
        <v>20</v>
      </c>
      <c r="Q7" s="14">
        <v>30</v>
      </c>
      <c r="R7" s="14">
        <v>50</v>
      </c>
      <c r="S7" s="134"/>
      <c r="T7" s="218">
        <f>M7</f>
        <v>1</v>
      </c>
      <c r="U7" s="218">
        <f t="shared" ref="U7:Y8" si="0">N7</f>
        <v>3</v>
      </c>
      <c r="V7" s="218">
        <f t="shared" si="0"/>
        <v>10</v>
      </c>
      <c r="W7" s="218">
        <f t="shared" si="0"/>
        <v>20</v>
      </c>
      <c r="X7" s="218">
        <f t="shared" si="0"/>
        <v>30</v>
      </c>
      <c r="Y7" s="218">
        <f t="shared" si="0"/>
        <v>50</v>
      </c>
      <c r="Z7" s="138"/>
      <c r="AA7" s="218">
        <f t="shared" ref="AA7:AF8" si="1">M7</f>
        <v>1</v>
      </c>
      <c r="AB7" s="218">
        <f t="shared" si="1"/>
        <v>3</v>
      </c>
      <c r="AC7" s="218">
        <f t="shared" si="1"/>
        <v>10</v>
      </c>
      <c r="AD7" s="218">
        <f t="shared" si="1"/>
        <v>20</v>
      </c>
      <c r="AE7" s="218">
        <f t="shared" si="1"/>
        <v>30</v>
      </c>
      <c r="AF7" s="218">
        <f t="shared" si="1"/>
        <v>50</v>
      </c>
      <c r="AG7" s="140"/>
      <c r="AH7" s="221">
        <f>M7</f>
        <v>1</v>
      </c>
      <c r="AI7" s="221">
        <f t="shared" ref="AI7:AM8" si="2">N7</f>
        <v>3</v>
      </c>
      <c r="AJ7" s="221">
        <f t="shared" si="2"/>
        <v>10</v>
      </c>
      <c r="AK7" s="221">
        <f t="shared" si="2"/>
        <v>20</v>
      </c>
      <c r="AL7" s="221">
        <f t="shared" si="2"/>
        <v>30</v>
      </c>
      <c r="AM7" s="221">
        <f t="shared" si="2"/>
        <v>50</v>
      </c>
      <c r="AN7" s="39"/>
      <c r="AO7" s="223">
        <f>M7</f>
        <v>1</v>
      </c>
      <c r="AP7" s="223">
        <f t="shared" ref="AP7:AT8" si="3">N7</f>
        <v>3</v>
      </c>
      <c r="AQ7" s="223">
        <f t="shared" si="3"/>
        <v>10</v>
      </c>
      <c r="AR7" s="223">
        <f t="shared" si="3"/>
        <v>20</v>
      </c>
      <c r="AS7" s="223">
        <f t="shared" si="3"/>
        <v>30</v>
      </c>
      <c r="AT7" s="223">
        <f>R7</f>
        <v>50</v>
      </c>
      <c r="AU7" s="167"/>
      <c r="AV7" s="218">
        <f t="shared" ref="AV7:BA8" si="4">M7</f>
        <v>1</v>
      </c>
      <c r="AW7" s="218">
        <f t="shared" si="4"/>
        <v>3</v>
      </c>
      <c r="AX7" s="218">
        <f t="shared" si="4"/>
        <v>10</v>
      </c>
      <c r="AY7" s="218">
        <f t="shared" si="4"/>
        <v>20</v>
      </c>
      <c r="AZ7" s="218">
        <f t="shared" si="4"/>
        <v>30</v>
      </c>
      <c r="BA7" s="218">
        <f t="shared" si="4"/>
        <v>50</v>
      </c>
      <c r="BB7" s="39"/>
      <c r="BC7" s="218">
        <f t="shared" ref="BC7:BH8" si="5">T7</f>
        <v>1</v>
      </c>
      <c r="BD7" s="218">
        <f t="shared" si="5"/>
        <v>3</v>
      </c>
      <c r="BE7" s="218">
        <f t="shared" si="5"/>
        <v>10</v>
      </c>
      <c r="BF7" s="218">
        <f t="shared" si="5"/>
        <v>20</v>
      </c>
      <c r="BG7" s="218">
        <f t="shared" si="5"/>
        <v>30</v>
      </c>
      <c r="BH7" s="218">
        <f t="shared" si="5"/>
        <v>50</v>
      </c>
      <c r="BI7" s="39"/>
      <c r="BJ7" s="337"/>
      <c r="BK7" s="164"/>
      <c r="BL7" s="332"/>
      <c r="BM7" s="332"/>
      <c r="BN7" s="332"/>
      <c r="BO7" s="332"/>
      <c r="BP7" s="332"/>
      <c r="BQ7" s="332"/>
      <c r="BR7" s="39"/>
      <c r="BS7" s="225">
        <f t="shared" ref="BS7:BX8" si="6">M7</f>
        <v>1</v>
      </c>
      <c r="BT7" s="225">
        <f t="shared" si="6"/>
        <v>3</v>
      </c>
      <c r="BU7" s="225">
        <f t="shared" si="6"/>
        <v>10</v>
      </c>
      <c r="BV7" s="225">
        <f t="shared" si="6"/>
        <v>20</v>
      </c>
      <c r="BW7" s="225">
        <f t="shared" si="6"/>
        <v>30</v>
      </c>
      <c r="BX7" s="225">
        <f t="shared" si="6"/>
        <v>50</v>
      </c>
      <c r="BY7" s="39"/>
    </row>
    <row r="8" spans="1:77" s="176" customFormat="1" ht="31.5" customHeight="1" x14ac:dyDescent="0.25">
      <c r="A8" s="39"/>
      <c r="B8" s="19" t="s">
        <v>133</v>
      </c>
      <c r="C8" s="339"/>
      <c r="D8" s="339"/>
      <c r="E8" s="339"/>
      <c r="F8" s="339"/>
      <c r="G8" s="339"/>
      <c r="H8" s="339"/>
      <c r="I8" s="339"/>
      <c r="J8" s="340"/>
      <c r="K8" s="122"/>
      <c r="L8" s="17" t="s">
        <v>27</v>
      </c>
      <c r="M8" s="14">
        <v>10</v>
      </c>
      <c r="N8" s="14">
        <v>10</v>
      </c>
      <c r="O8" s="14">
        <v>10</v>
      </c>
      <c r="P8" s="14">
        <v>10</v>
      </c>
      <c r="Q8" s="14">
        <v>10</v>
      </c>
      <c r="R8" s="14">
        <v>10</v>
      </c>
      <c r="S8" s="135"/>
      <c r="T8" s="219">
        <f>M8</f>
        <v>10</v>
      </c>
      <c r="U8" s="219">
        <f t="shared" si="0"/>
        <v>10</v>
      </c>
      <c r="V8" s="219">
        <f t="shared" si="0"/>
        <v>10</v>
      </c>
      <c r="W8" s="219">
        <f t="shared" si="0"/>
        <v>10</v>
      </c>
      <c r="X8" s="219">
        <f t="shared" si="0"/>
        <v>10</v>
      </c>
      <c r="Y8" s="219">
        <f t="shared" si="0"/>
        <v>10</v>
      </c>
      <c r="Z8" s="135"/>
      <c r="AA8" s="219">
        <f t="shared" si="1"/>
        <v>10</v>
      </c>
      <c r="AB8" s="219">
        <f t="shared" si="1"/>
        <v>10</v>
      </c>
      <c r="AC8" s="219">
        <f t="shared" si="1"/>
        <v>10</v>
      </c>
      <c r="AD8" s="219">
        <f t="shared" si="1"/>
        <v>10</v>
      </c>
      <c r="AE8" s="219">
        <f t="shared" si="1"/>
        <v>10</v>
      </c>
      <c r="AF8" s="219">
        <f t="shared" si="1"/>
        <v>10</v>
      </c>
      <c r="AG8" s="141"/>
      <c r="AH8" s="222">
        <f>M8</f>
        <v>10</v>
      </c>
      <c r="AI8" s="222">
        <f t="shared" si="2"/>
        <v>10</v>
      </c>
      <c r="AJ8" s="222">
        <f t="shared" si="2"/>
        <v>10</v>
      </c>
      <c r="AK8" s="222">
        <f t="shared" si="2"/>
        <v>10</v>
      </c>
      <c r="AL8" s="222">
        <f t="shared" si="2"/>
        <v>10</v>
      </c>
      <c r="AM8" s="222">
        <f t="shared" si="2"/>
        <v>10</v>
      </c>
      <c r="AN8" s="150"/>
      <c r="AO8" s="224">
        <f>M8</f>
        <v>10</v>
      </c>
      <c r="AP8" s="224">
        <f t="shared" si="3"/>
        <v>10</v>
      </c>
      <c r="AQ8" s="224">
        <f t="shared" si="3"/>
        <v>10</v>
      </c>
      <c r="AR8" s="224">
        <f t="shared" si="3"/>
        <v>10</v>
      </c>
      <c r="AS8" s="224">
        <f t="shared" si="3"/>
        <v>10</v>
      </c>
      <c r="AT8" s="222">
        <f t="shared" si="3"/>
        <v>10</v>
      </c>
      <c r="AU8" s="135"/>
      <c r="AV8" s="219">
        <f t="shared" si="4"/>
        <v>10</v>
      </c>
      <c r="AW8" s="219">
        <f t="shared" si="4"/>
        <v>10</v>
      </c>
      <c r="AX8" s="219">
        <f t="shared" si="4"/>
        <v>10</v>
      </c>
      <c r="AY8" s="219">
        <f t="shared" si="4"/>
        <v>10</v>
      </c>
      <c r="AZ8" s="219">
        <f t="shared" si="4"/>
        <v>10</v>
      </c>
      <c r="BA8" s="219">
        <f t="shared" si="4"/>
        <v>10</v>
      </c>
      <c r="BB8" s="150"/>
      <c r="BC8" s="219">
        <f t="shared" si="5"/>
        <v>10</v>
      </c>
      <c r="BD8" s="219">
        <f t="shared" si="5"/>
        <v>10</v>
      </c>
      <c r="BE8" s="219">
        <f t="shared" si="5"/>
        <v>10</v>
      </c>
      <c r="BF8" s="219">
        <f t="shared" si="5"/>
        <v>10</v>
      </c>
      <c r="BG8" s="219">
        <f t="shared" si="5"/>
        <v>10</v>
      </c>
      <c r="BH8" s="219">
        <f t="shared" si="5"/>
        <v>10</v>
      </c>
      <c r="BI8" s="150"/>
      <c r="BJ8" s="166"/>
      <c r="BK8" s="165"/>
      <c r="BL8" s="219">
        <f t="shared" ref="BL8:BQ8" si="7">M8</f>
        <v>10</v>
      </c>
      <c r="BM8" s="219">
        <f t="shared" si="7"/>
        <v>10</v>
      </c>
      <c r="BN8" s="219">
        <f t="shared" si="7"/>
        <v>10</v>
      </c>
      <c r="BO8" s="219">
        <f t="shared" si="7"/>
        <v>10</v>
      </c>
      <c r="BP8" s="219">
        <f t="shared" si="7"/>
        <v>10</v>
      </c>
      <c r="BQ8" s="219">
        <f t="shared" si="7"/>
        <v>10</v>
      </c>
      <c r="BR8" s="39"/>
      <c r="BS8" s="219">
        <f t="shared" si="6"/>
        <v>10</v>
      </c>
      <c r="BT8" s="219">
        <f t="shared" si="6"/>
        <v>10</v>
      </c>
      <c r="BU8" s="219">
        <f t="shared" si="6"/>
        <v>10</v>
      </c>
      <c r="BV8" s="219">
        <f t="shared" si="6"/>
        <v>10</v>
      </c>
      <c r="BW8" s="219">
        <f t="shared" si="6"/>
        <v>10</v>
      </c>
      <c r="BX8" s="219">
        <f t="shared" si="6"/>
        <v>10</v>
      </c>
      <c r="BY8" s="39"/>
    </row>
    <row r="9" spans="1:77" s="176" customFormat="1" ht="20.100000000000001" customHeight="1" x14ac:dyDescent="0.2">
      <c r="A9" s="39"/>
      <c r="B9" s="260" t="s">
        <v>12</v>
      </c>
      <c r="C9" s="6">
        <v>1</v>
      </c>
      <c r="D9" s="7">
        <v>20</v>
      </c>
      <c r="E9" s="261"/>
      <c r="F9" s="262"/>
      <c r="G9" s="263"/>
      <c r="H9" s="264"/>
      <c r="I9" s="265"/>
      <c r="J9" s="266"/>
      <c r="K9" s="123"/>
      <c r="L9" s="142"/>
      <c r="M9" s="244">
        <f>IF($C9="","",IF($D9="",0,(ROUNDUP((M$8/$D9),0)*$C9)))</f>
        <v>1</v>
      </c>
      <c r="N9" s="244">
        <f t="shared" ref="N9:R31" si="8">IF($C9="","",IF($D9="",0,(ROUNDUP((N$8/$D9),0)*$C9)))</f>
        <v>1</v>
      </c>
      <c r="O9" s="244">
        <f t="shared" si="8"/>
        <v>1</v>
      </c>
      <c r="P9" s="244">
        <f t="shared" si="8"/>
        <v>1</v>
      </c>
      <c r="Q9" s="244">
        <f t="shared" si="8"/>
        <v>1</v>
      </c>
      <c r="R9" s="244">
        <f t="shared" si="8"/>
        <v>1</v>
      </c>
      <c r="S9" s="247"/>
      <c r="T9" s="244" t="str">
        <f t="shared" ref="T9:Y31" si="9">IF($C9="","",(IF($J9*T$8&gt;(M9/$C9)*$E9,(IF(T$7&gt;$Y$5, "", IFERROR(IF($H9&gt;0,$C9*(ROUNDUP(((($J9*T$8)-($E9*M9/$C9))/$H9),0)),ROUNDUP((T$8*$J9)/$E9-($E9*M9/$C9),0)),"Tjek Traktor med vogn: Lastkapacitet"))),"")))</f>
        <v/>
      </c>
      <c r="U9" s="244" t="str">
        <f t="shared" si="9"/>
        <v/>
      </c>
      <c r="V9" s="244" t="str">
        <f t="shared" si="9"/>
        <v/>
      </c>
      <c r="W9" s="244" t="str">
        <f t="shared" si="9"/>
        <v/>
      </c>
      <c r="X9" s="244" t="str">
        <f t="shared" si="9"/>
        <v/>
      </c>
      <c r="Y9" s="244" t="str">
        <f t="shared" si="9"/>
        <v/>
      </c>
      <c r="Z9" s="247"/>
      <c r="AA9" s="248" t="str">
        <f t="shared" ref="AA9:AF31" si="10">IF($C9="","",(IF($J9*AA$8&gt;(M9/$C9)*$E9,IF(AA$7&gt;$AF$5,IFERROR($C9*(ROUNDUP(((($J9*AA$8)-($E9*M9/$C9))/$I9),0)),"Tjek Lastbil:Lastkapacitet"),""),"")))</f>
        <v/>
      </c>
      <c r="AB9" s="248" t="str">
        <f t="shared" si="10"/>
        <v/>
      </c>
      <c r="AC9" s="248" t="str">
        <f t="shared" si="10"/>
        <v/>
      </c>
      <c r="AD9" s="248" t="str">
        <f t="shared" si="10"/>
        <v/>
      </c>
      <c r="AE9" s="248" t="str">
        <f t="shared" si="10"/>
        <v/>
      </c>
      <c r="AF9" s="248" t="str">
        <f t="shared" si="10"/>
        <v/>
      </c>
      <c r="AG9" s="249"/>
      <c r="AH9" s="246">
        <f>IF($C9="","",IF($E9="",Standardtal!$E$5*M9*M$7*2,(Standardtal!$E$5*M9*M$7+Standardtal!$E$6*M$7*M9)))</f>
        <v>1.6129032258064517</v>
      </c>
      <c r="AI9" s="246">
        <f>IF($C9="","",IF($E9="",Standardtal!$E$5*N9*N$7*2,(Standardtal!$E$5*N9*N$7+Standardtal!$E$6*N$7*N9)))</f>
        <v>4.838709677419355</v>
      </c>
      <c r="AJ9" s="246">
        <f>IF($C9="","",IF($E9="",Standardtal!$E$5*O9*O$7*2,(Standardtal!$E$5*O9*O$7+Standardtal!$E$6*O$7*O9)))</f>
        <v>16.129032258064516</v>
      </c>
      <c r="AK9" s="246">
        <f>IF($C9="","",IF($E9="",Standardtal!$E$5*P9*P$7*2,(Standardtal!$E$5*P9*P$7+Standardtal!$E$6*P$7*P9)))</f>
        <v>32.258064516129032</v>
      </c>
      <c r="AL9" s="246">
        <f>IF($C9="","",IF($E9="",Standardtal!$E$5*Q9*Q$7*2,(Standardtal!$E$5*Q9*Q$7+Standardtal!$E$6*Q$7*Q9)))</f>
        <v>48.387096774193552</v>
      </c>
      <c r="AM9" s="246">
        <f>IF($C9="","",IF($E9="",Standardtal!$E$5*R9*R$7*2,(Standardtal!$E$5*R9*R$7+Standardtal!$E$6*R$7*R9)))</f>
        <v>80.645161290322591</v>
      </c>
      <c r="AN9" s="250"/>
      <c r="AO9" s="246">
        <f>IF($C9="","",IF(T9="",0,((Standardtal!$E$5*T$7)+(Standardtal!$E$6*T$7))*T9))</f>
        <v>0</v>
      </c>
      <c r="AP9" s="246">
        <f>IF($C9="","",IF(U9="",0,((Standardtal!$E$5*U$7)+(Standardtal!$E$6*U$7))*U9))</f>
        <v>0</v>
      </c>
      <c r="AQ9" s="246">
        <f>IF($C9="","",IF(V9="",0,((Standardtal!$E$5*V$7)+(Standardtal!$E$6*V$7))*V9))</f>
        <v>0</v>
      </c>
      <c r="AR9" s="246">
        <f>IF($C9="","",IF(W9="",0,((Standardtal!$E$5*W$7)+(Standardtal!$E$6*W$7))*W9))</f>
        <v>0</v>
      </c>
      <c r="AS9" s="246">
        <f>IF($C9="","",IF(X9="",0,((Standardtal!$E$5*X$7)+(Standardtal!$E$6*X$7))*X9))</f>
        <v>0</v>
      </c>
      <c r="AT9" s="246">
        <f>IF($C9="","",IF(Y9="",0,((Standardtal!$E$5*Y$7)+(Standardtal!$E$6*Y$7))*Y9))</f>
        <v>0</v>
      </c>
      <c r="AU9" s="250"/>
      <c r="AV9" s="246">
        <f>IF($C9="","",IF(AA9="",0,((Standardtal!$E$8*AA$7)+(Standardtal!$E$9*AA$7))*AA9))</f>
        <v>0</v>
      </c>
      <c r="AW9" s="246">
        <f>IF($C9="","",IF(AB9="",0,((Standardtal!$E$8*AB$7)+(Standardtal!$E$9*AB$7))*AB9))</f>
        <v>0</v>
      </c>
      <c r="AX9" s="246">
        <f>IF($C9="","",IF(AC9="",0,((Standardtal!$E$8*AC$7)+(Standardtal!$E$9*AC$7))*AC9))</f>
        <v>0</v>
      </c>
      <c r="AY9" s="246">
        <f>IF($C9="","",IF(AD9="",0,((Standardtal!$E$8*AD$7)+(Standardtal!$E$9*AD$7))*AD9))</f>
        <v>0</v>
      </c>
      <c r="AZ9" s="246">
        <f>IF($C9="","",IF(AE9="",0,((Standardtal!$E$8*AE$7)+(Standardtal!$E$9*AE$7))*AE9))</f>
        <v>0</v>
      </c>
      <c r="BA9" s="246">
        <f>IF($C9="","",IF(AF9="",0,((Standardtal!$E$8*AF$7)+(Standardtal!$E$9*AF$7))*AF9))</f>
        <v>0</v>
      </c>
      <c r="BB9" s="245"/>
      <c r="BC9" s="246">
        <f t="shared" ref="BC9:BC31" si="11">IFERROR(AH9+AO9+AV9,"")</f>
        <v>1.6129032258064517</v>
      </c>
      <c r="BD9" s="246">
        <f t="shared" ref="BD9:BH24" si="12">IFERROR(AI9+AP9+AW9,"")</f>
        <v>4.838709677419355</v>
      </c>
      <c r="BE9" s="246">
        <f t="shared" si="12"/>
        <v>16.129032258064516</v>
      </c>
      <c r="BF9" s="246">
        <f t="shared" si="12"/>
        <v>32.258064516129032</v>
      </c>
      <c r="BG9" s="246">
        <f t="shared" si="12"/>
        <v>48.387096774193552</v>
      </c>
      <c r="BH9" s="246">
        <f t="shared" si="12"/>
        <v>80.645161290322591</v>
      </c>
      <c r="BI9" s="245"/>
      <c r="BJ9" s="246">
        <f>IF(C9="","",VLOOKUP(B9,Standardtal!$A$5:$B$37,2,FALSE))</f>
        <v>20</v>
      </c>
      <c r="BK9" s="251"/>
      <c r="BL9" s="244">
        <f t="shared" ref="BL9:BQ18" si="13">IF($C9="","",BL$8*$BJ9*$C9)</f>
        <v>200</v>
      </c>
      <c r="BM9" s="244">
        <f t="shared" si="13"/>
        <v>200</v>
      </c>
      <c r="BN9" s="244">
        <f t="shared" si="13"/>
        <v>200</v>
      </c>
      <c r="BO9" s="244">
        <f t="shared" si="13"/>
        <v>200</v>
      </c>
      <c r="BP9" s="244">
        <f t="shared" si="13"/>
        <v>200</v>
      </c>
      <c r="BQ9" s="244">
        <f t="shared" si="13"/>
        <v>200</v>
      </c>
      <c r="BR9" s="245"/>
      <c r="BS9" s="246">
        <f t="shared" ref="BS9:BS31" si="14">IF($C9="","",(BC9/(BC9+BL9))*100)</f>
        <v>0.8</v>
      </c>
      <c r="BT9" s="246">
        <f t="shared" ref="BT9:BX24" si="15">IF($C9="","",(BD9/(BD9+BM9))*100)</f>
        <v>2.3622047244094486</v>
      </c>
      <c r="BU9" s="246">
        <f t="shared" si="15"/>
        <v>7.4626865671641802</v>
      </c>
      <c r="BV9" s="246">
        <f t="shared" si="15"/>
        <v>13.888888888888889</v>
      </c>
      <c r="BW9" s="246">
        <f t="shared" si="15"/>
        <v>19.480519480519483</v>
      </c>
      <c r="BX9" s="246">
        <f t="shared" si="15"/>
        <v>28.735632183908049</v>
      </c>
      <c r="BY9" s="39"/>
    </row>
    <row r="10" spans="1:77" s="176" customFormat="1" ht="20.100000000000001" customHeight="1" x14ac:dyDescent="0.2">
      <c r="A10" s="39"/>
      <c r="B10" s="18" t="s">
        <v>91</v>
      </c>
      <c r="C10" s="6">
        <v>1</v>
      </c>
      <c r="D10" s="7">
        <v>100</v>
      </c>
      <c r="E10" s="9">
        <v>1.5</v>
      </c>
      <c r="F10" s="262"/>
      <c r="G10" s="267" t="s">
        <v>31</v>
      </c>
      <c r="H10" s="28">
        <v>16</v>
      </c>
      <c r="I10" s="28">
        <v>30</v>
      </c>
      <c r="J10" s="11">
        <v>0.2</v>
      </c>
      <c r="K10" s="124"/>
      <c r="L10" s="142"/>
      <c r="M10" s="244">
        <f t="shared" ref="M10:M31" si="16">IF($C10="","",IF($D10="",0,(ROUNDUP((M$8/$D10),0)*$C10)))</f>
        <v>1</v>
      </c>
      <c r="N10" s="244">
        <f t="shared" si="8"/>
        <v>1</v>
      </c>
      <c r="O10" s="244">
        <f t="shared" si="8"/>
        <v>1</v>
      </c>
      <c r="P10" s="244">
        <f t="shared" si="8"/>
        <v>1</v>
      </c>
      <c r="Q10" s="244">
        <f t="shared" si="8"/>
        <v>1</v>
      </c>
      <c r="R10" s="244">
        <f t="shared" si="8"/>
        <v>1</v>
      </c>
      <c r="S10" s="247"/>
      <c r="T10" s="244">
        <f t="shared" si="9"/>
        <v>1</v>
      </c>
      <c r="U10" s="244">
        <f t="shared" si="9"/>
        <v>1</v>
      </c>
      <c r="V10" s="244">
        <f t="shared" si="9"/>
        <v>1</v>
      </c>
      <c r="W10" s="244">
        <f t="shared" si="9"/>
        <v>1</v>
      </c>
      <c r="X10" s="244" t="str">
        <f t="shared" si="9"/>
        <v/>
      </c>
      <c r="Y10" s="244" t="str">
        <f t="shared" si="9"/>
        <v/>
      </c>
      <c r="Z10" s="247"/>
      <c r="AA10" s="248" t="str">
        <f t="shared" si="10"/>
        <v/>
      </c>
      <c r="AB10" s="248" t="str">
        <f t="shared" si="10"/>
        <v/>
      </c>
      <c r="AC10" s="248" t="str">
        <f t="shared" si="10"/>
        <v/>
      </c>
      <c r="AD10" s="248" t="str">
        <f t="shared" si="10"/>
        <v/>
      </c>
      <c r="AE10" s="248">
        <f t="shared" si="10"/>
        <v>1</v>
      </c>
      <c r="AF10" s="248">
        <f t="shared" si="10"/>
        <v>1</v>
      </c>
      <c r="AG10" s="249"/>
      <c r="AH10" s="246">
        <f>IF($C10="","",IF($E10="",Standardtal!$E$5*M10*M$7*2,(Standardtal!$E$5*M10*M$7+Standardtal!$E$6*M$7*M10)))</f>
        <v>1.7394516129032258</v>
      </c>
      <c r="AI10" s="246">
        <f>IF($C10="","",IF($E10="",Standardtal!$E$5*N10*N$7*2,(Standardtal!$E$5*N10*N$7+Standardtal!$E$6*N$7*N10)))</f>
        <v>5.2183548387096774</v>
      </c>
      <c r="AJ10" s="246">
        <f>IF($C10="","",IF($E10="",Standardtal!$E$5*O10*O$7*2,(Standardtal!$E$5*O10*O$7+Standardtal!$E$6*O$7*O10)))</f>
        <v>17.394516129032258</v>
      </c>
      <c r="AK10" s="246">
        <f>IF($C10="","",IF($E10="",Standardtal!$E$5*P10*P$7*2,(Standardtal!$E$5*P10*P$7+Standardtal!$E$6*P$7*P10)))</f>
        <v>34.789032258064516</v>
      </c>
      <c r="AL10" s="246">
        <f>IF($C10="","",IF($E10="",Standardtal!$E$5*Q10*Q$7*2,(Standardtal!$E$5*Q10*Q$7+Standardtal!$E$6*Q$7*Q10)))</f>
        <v>52.183548387096778</v>
      </c>
      <c r="AM10" s="246">
        <f>IF($C10="","",IF($E10="",Standardtal!$E$5*R10*R$7*2,(Standardtal!$E$5*R10*R$7+Standardtal!$E$6*R$7*R10)))</f>
        <v>86.972580645161301</v>
      </c>
      <c r="AN10" s="250"/>
      <c r="AO10" s="246">
        <f>IF($C10="","",IF(T10="",0,((Standardtal!$E$5*T$7)+(Standardtal!$E$6*T$7))*T10))</f>
        <v>1.7394516129032258</v>
      </c>
      <c r="AP10" s="246">
        <f>IF($C10="","",IF(U10="",0,((Standardtal!$E$5*U$7)+(Standardtal!$E$6*U$7))*U10))</f>
        <v>5.2183548387096774</v>
      </c>
      <c r="AQ10" s="246">
        <f>IF($C10="","",IF(V10="",0,((Standardtal!$E$5*V$7)+(Standardtal!$E$6*V$7))*V10))</f>
        <v>17.394516129032258</v>
      </c>
      <c r="AR10" s="246">
        <f>IF($C10="","",IF(W10="",0,((Standardtal!$E$5*W$7)+(Standardtal!$E$6*W$7))*W10))</f>
        <v>34.789032258064516</v>
      </c>
      <c r="AS10" s="246">
        <f>IF($C10="","",IF(X10="",0,((Standardtal!$E$5*X$7)+(Standardtal!$E$6*X$7))*X10))</f>
        <v>0</v>
      </c>
      <c r="AT10" s="246">
        <f>IF($C10="","",IF(Y10="",0,((Standardtal!$E$5*Y$7)+(Standardtal!$E$6*Y$7))*Y10))</f>
        <v>0</v>
      </c>
      <c r="AU10" s="250"/>
      <c r="AV10" s="246">
        <f>IF($C10="","",IF(AA10="",0,((Standardtal!$E$8*AA$7)+(Standardtal!$E$9*AA$7))*AA10))</f>
        <v>0</v>
      </c>
      <c r="AW10" s="246">
        <f>IF($C10="","",IF(AB10="",0,((Standardtal!$E$8*AB$7)+(Standardtal!$E$9*AB$7))*AB10))</f>
        <v>0</v>
      </c>
      <c r="AX10" s="246">
        <f>IF($C10="","",IF(AC10="",0,((Standardtal!$E$8*AC$7)+(Standardtal!$E$9*AC$7))*AC10))</f>
        <v>0</v>
      </c>
      <c r="AY10" s="246">
        <f>IF($C10="","",IF(AD10="",0,((Standardtal!$E$8*AD$7)+(Standardtal!$E$9*AD$7))*AD10))</f>
        <v>0</v>
      </c>
      <c r="AZ10" s="246">
        <f>IF($C10="","",IF(AE10="",0,((Standardtal!$E$8*AE$7)+(Standardtal!$E$9*AE$7))*AE10))</f>
        <v>21.764705882352942</v>
      </c>
      <c r="BA10" s="246">
        <f>IF($C10="","",IF(AF10="",0,((Standardtal!$E$8*AF$7)+(Standardtal!$E$9*AF$7))*AF10))</f>
        <v>36.274509803921568</v>
      </c>
      <c r="BB10" s="245"/>
      <c r="BC10" s="246">
        <f t="shared" si="11"/>
        <v>3.4789032258064516</v>
      </c>
      <c r="BD10" s="246">
        <f t="shared" si="12"/>
        <v>10.436709677419355</v>
      </c>
      <c r="BE10" s="246">
        <f t="shared" si="12"/>
        <v>34.789032258064516</v>
      </c>
      <c r="BF10" s="246">
        <f t="shared" si="12"/>
        <v>69.578064516129032</v>
      </c>
      <c r="BG10" s="246">
        <f t="shared" si="12"/>
        <v>73.94825426944972</v>
      </c>
      <c r="BH10" s="246">
        <f t="shared" si="12"/>
        <v>123.24709044908286</v>
      </c>
      <c r="BI10" s="245"/>
      <c r="BJ10" s="246">
        <f>IF(C10="","",VLOOKUP(B10,Standardtal!$A$5:$B$37,2,FALSE))</f>
        <v>9.1</v>
      </c>
      <c r="BK10" s="251"/>
      <c r="BL10" s="244">
        <f t="shared" si="13"/>
        <v>91</v>
      </c>
      <c r="BM10" s="244">
        <f t="shared" si="13"/>
        <v>91</v>
      </c>
      <c r="BN10" s="244">
        <f t="shared" si="13"/>
        <v>91</v>
      </c>
      <c r="BO10" s="244">
        <f t="shared" si="13"/>
        <v>91</v>
      </c>
      <c r="BP10" s="244">
        <f t="shared" si="13"/>
        <v>91</v>
      </c>
      <c r="BQ10" s="244">
        <f t="shared" si="13"/>
        <v>91</v>
      </c>
      <c r="BR10" s="245"/>
      <c r="BS10" s="246">
        <f t="shared" si="14"/>
        <v>3.6822011126566569</v>
      </c>
      <c r="BT10" s="246">
        <f t="shared" si="15"/>
        <v>10.288888224597699</v>
      </c>
      <c r="BU10" s="246">
        <f t="shared" si="15"/>
        <v>27.656649895113684</v>
      </c>
      <c r="BV10" s="246">
        <f t="shared" si="15"/>
        <v>43.329744150167144</v>
      </c>
      <c r="BW10" s="246">
        <f t="shared" si="15"/>
        <v>44.831183328956136</v>
      </c>
      <c r="BX10" s="246">
        <f t="shared" si="15"/>
        <v>57.525677567310204</v>
      </c>
      <c r="BY10" s="39"/>
    </row>
    <row r="11" spans="1:77" s="176" customFormat="1" ht="20.100000000000001" customHeight="1" x14ac:dyDescent="0.2">
      <c r="A11" s="39"/>
      <c r="B11" s="260" t="s">
        <v>20</v>
      </c>
      <c r="C11" s="6">
        <v>3</v>
      </c>
      <c r="D11" s="268">
        <f>E11/J11</f>
        <v>26.666666666666668</v>
      </c>
      <c r="E11" s="9">
        <v>4</v>
      </c>
      <c r="F11" s="262"/>
      <c r="G11" s="267" t="s">
        <v>32</v>
      </c>
      <c r="H11" s="264"/>
      <c r="I11" s="265"/>
      <c r="J11" s="11">
        <v>0.15</v>
      </c>
      <c r="K11" s="123"/>
      <c r="L11" s="142"/>
      <c r="M11" s="244">
        <f t="shared" si="16"/>
        <v>3</v>
      </c>
      <c r="N11" s="244">
        <f t="shared" si="8"/>
        <v>3</v>
      </c>
      <c r="O11" s="244">
        <f t="shared" si="8"/>
        <v>3</v>
      </c>
      <c r="P11" s="244">
        <f t="shared" si="8"/>
        <v>3</v>
      </c>
      <c r="Q11" s="244">
        <f t="shared" si="8"/>
        <v>3</v>
      </c>
      <c r="R11" s="244">
        <f t="shared" si="8"/>
        <v>3</v>
      </c>
      <c r="S11" s="247"/>
      <c r="T11" s="244" t="str">
        <f t="shared" si="9"/>
        <v/>
      </c>
      <c r="U11" s="244" t="str">
        <f t="shared" si="9"/>
        <v/>
      </c>
      <c r="V11" s="244" t="str">
        <f t="shared" si="9"/>
        <v/>
      </c>
      <c r="W11" s="244" t="str">
        <f t="shared" si="9"/>
        <v/>
      </c>
      <c r="X11" s="244" t="str">
        <f t="shared" si="9"/>
        <v/>
      </c>
      <c r="Y11" s="244" t="str">
        <f t="shared" si="9"/>
        <v/>
      </c>
      <c r="Z11" s="247"/>
      <c r="AA11" s="248" t="str">
        <f t="shared" si="10"/>
        <v/>
      </c>
      <c r="AB11" s="248" t="str">
        <f t="shared" si="10"/>
        <v/>
      </c>
      <c r="AC11" s="248" t="str">
        <f t="shared" si="10"/>
        <v/>
      </c>
      <c r="AD11" s="248" t="str">
        <f t="shared" si="10"/>
        <v/>
      </c>
      <c r="AE11" s="248" t="str">
        <f t="shared" si="10"/>
        <v/>
      </c>
      <c r="AF11" s="248" t="str">
        <f t="shared" si="10"/>
        <v/>
      </c>
      <c r="AG11" s="249"/>
      <c r="AH11" s="246">
        <f>IF($C11="","",IF($E11="",Standardtal!$E$5*M11*M$7*2,(Standardtal!$E$5*M11*M$7+Standardtal!$E$6*M$7*M11)))</f>
        <v>5.2183548387096774</v>
      </c>
      <c r="AI11" s="246">
        <f>IF($C11="","",IF($E11="",Standardtal!$E$5*N11*N$7*2,(Standardtal!$E$5*N11*N$7+Standardtal!$E$6*N$7*N11)))</f>
        <v>15.655064516129034</v>
      </c>
      <c r="AJ11" s="246">
        <f>IF($C11="","",IF($E11="",Standardtal!$E$5*O11*O$7*2,(Standardtal!$E$5*O11*O$7+Standardtal!$E$6*O$7*O11)))</f>
        <v>52.183548387096778</v>
      </c>
      <c r="AK11" s="246">
        <f>IF($C11="","",IF($E11="",Standardtal!$E$5*P11*P$7*2,(Standardtal!$E$5*P11*P$7+Standardtal!$E$6*P$7*P11)))</f>
        <v>104.36709677419356</v>
      </c>
      <c r="AL11" s="246">
        <f>IF($C11="","",IF($E11="",Standardtal!$E$5*Q11*Q$7*2,(Standardtal!$E$5*Q11*Q$7+Standardtal!$E$6*Q$7*Q11)))</f>
        <v>156.55064516129033</v>
      </c>
      <c r="AM11" s="246">
        <f>IF($C11="","",IF($E11="",Standardtal!$E$5*R11*R$7*2,(Standardtal!$E$5*R11*R$7+Standardtal!$E$6*R$7*R11)))</f>
        <v>260.91774193548389</v>
      </c>
      <c r="AN11" s="250"/>
      <c r="AO11" s="246">
        <f>IF($C11="","",IF(T11="",0,((Standardtal!$E$5*T$7)+(Standardtal!$E$6*T$7))*T11))</f>
        <v>0</v>
      </c>
      <c r="AP11" s="246">
        <f>IF($C11="","",IF(U11="",0,((Standardtal!$E$5*U$7)+(Standardtal!$E$6*U$7))*U11))</f>
        <v>0</v>
      </c>
      <c r="AQ11" s="246">
        <f>IF($C11="","",IF(V11="",0,((Standardtal!$E$5*V$7)+(Standardtal!$E$6*V$7))*V11))</f>
        <v>0</v>
      </c>
      <c r="AR11" s="246">
        <f>IF($C11="","",IF(W11="",0,((Standardtal!$E$5*W$7)+(Standardtal!$E$6*W$7))*W11))</f>
        <v>0</v>
      </c>
      <c r="AS11" s="246">
        <f>IF($C11="","",IF(X11="",0,((Standardtal!$E$5*X$7)+(Standardtal!$E$6*X$7))*X11))</f>
        <v>0</v>
      </c>
      <c r="AT11" s="246">
        <f>IF($C11="","",IF(Y11="",0,((Standardtal!$E$5*Y$7)+(Standardtal!$E$6*Y$7))*Y11))</f>
        <v>0</v>
      </c>
      <c r="AU11" s="250"/>
      <c r="AV11" s="246">
        <f>IF($C11="","",IF(AA11="",0,((Standardtal!$E$8*AA$7)+(Standardtal!$E$9*AA$7))*AA11))</f>
        <v>0</v>
      </c>
      <c r="AW11" s="246">
        <f>IF($C11="","",IF(AB11="",0,((Standardtal!$E$8*AB$7)+(Standardtal!$E$9*AB$7))*AB11))</f>
        <v>0</v>
      </c>
      <c r="AX11" s="246">
        <f>IF($C11="","",IF(AC11="",0,((Standardtal!$E$8*AC$7)+(Standardtal!$E$9*AC$7))*AC11))</f>
        <v>0</v>
      </c>
      <c r="AY11" s="246">
        <f>IF($C11="","",IF(AD11="",0,((Standardtal!$E$8*AD$7)+(Standardtal!$E$9*AD$7))*AD11))</f>
        <v>0</v>
      </c>
      <c r="AZ11" s="246">
        <f>IF($C11="","",IF(AE11="",0,((Standardtal!$E$8*AE$7)+(Standardtal!$E$9*AE$7))*AE11))</f>
        <v>0</v>
      </c>
      <c r="BA11" s="246">
        <f>IF($C11="","",IF(AF11="",0,((Standardtal!$E$8*AF$7)+(Standardtal!$E$9*AF$7))*AF11))</f>
        <v>0</v>
      </c>
      <c r="BB11" s="245"/>
      <c r="BC11" s="246">
        <f t="shared" si="11"/>
        <v>5.2183548387096774</v>
      </c>
      <c r="BD11" s="246">
        <f t="shared" si="12"/>
        <v>15.655064516129034</v>
      </c>
      <c r="BE11" s="246">
        <f t="shared" si="12"/>
        <v>52.183548387096778</v>
      </c>
      <c r="BF11" s="246">
        <f t="shared" si="12"/>
        <v>104.36709677419356</v>
      </c>
      <c r="BG11" s="246">
        <f t="shared" si="12"/>
        <v>156.55064516129033</v>
      </c>
      <c r="BH11" s="246">
        <f t="shared" si="12"/>
        <v>260.91774193548389</v>
      </c>
      <c r="BI11" s="245"/>
      <c r="BJ11" s="246">
        <f>IF(C11="","",VLOOKUP(B11,Standardtal!$A$5:$B$37,2,FALSE))</f>
        <v>2.6</v>
      </c>
      <c r="BK11" s="251"/>
      <c r="BL11" s="244">
        <f t="shared" si="13"/>
        <v>78</v>
      </c>
      <c r="BM11" s="244">
        <f t="shared" si="13"/>
        <v>78</v>
      </c>
      <c r="BN11" s="244">
        <f t="shared" si="13"/>
        <v>78</v>
      </c>
      <c r="BO11" s="244">
        <f t="shared" si="13"/>
        <v>78</v>
      </c>
      <c r="BP11" s="244">
        <f t="shared" si="13"/>
        <v>78</v>
      </c>
      <c r="BQ11" s="244">
        <f t="shared" si="13"/>
        <v>78</v>
      </c>
      <c r="BR11" s="245"/>
      <c r="BS11" s="246">
        <f t="shared" si="14"/>
        <v>6.2706777234705902</v>
      </c>
      <c r="BT11" s="246">
        <f t="shared" si="15"/>
        <v>16.715662518638229</v>
      </c>
      <c r="BU11" s="246">
        <f t="shared" si="15"/>
        <v>40.084595199333947</v>
      </c>
      <c r="BV11" s="246">
        <f t="shared" si="15"/>
        <v>57.229126646360228</v>
      </c>
      <c r="BW11" s="246">
        <f t="shared" si="15"/>
        <v>66.744921999100555</v>
      </c>
      <c r="BX11" s="246">
        <f t="shared" si="15"/>
        <v>76.985566009451333</v>
      </c>
      <c r="BY11" s="39"/>
    </row>
    <row r="12" spans="1:77" s="176" customFormat="1" ht="20.100000000000001" customHeight="1" x14ac:dyDescent="0.2">
      <c r="A12" s="39"/>
      <c r="B12" s="260" t="s">
        <v>25</v>
      </c>
      <c r="C12" s="6">
        <v>2</v>
      </c>
      <c r="D12" s="269">
        <v>250</v>
      </c>
      <c r="E12" s="270">
        <v>8</v>
      </c>
      <c r="F12" s="271" t="str">
        <f>IF(H12="",E12/J12,"")</f>
        <v/>
      </c>
      <c r="G12" s="272" t="s">
        <v>34</v>
      </c>
      <c r="H12" s="28">
        <v>16</v>
      </c>
      <c r="I12" s="28">
        <v>30</v>
      </c>
      <c r="J12" s="273">
        <v>0.25</v>
      </c>
      <c r="K12" s="125"/>
      <c r="L12" s="143"/>
      <c r="M12" s="244">
        <f t="shared" si="16"/>
        <v>2</v>
      </c>
      <c r="N12" s="244">
        <f t="shared" si="8"/>
        <v>2</v>
      </c>
      <c r="O12" s="244">
        <f t="shared" si="8"/>
        <v>2</v>
      </c>
      <c r="P12" s="244">
        <f t="shared" si="8"/>
        <v>2</v>
      </c>
      <c r="Q12" s="244">
        <f t="shared" si="8"/>
        <v>2</v>
      </c>
      <c r="R12" s="244">
        <f t="shared" si="8"/>
        <v>2</v>
      </c>
      <c r="S12" s="247"/>
      <c r="T12" s="244" t="str">
        <f t="shared" si="9"/>
        <v/>
      </c>
      <c r="U12" s="244" t="str">
        <f t="shared" si="9"/>
        <v/>
      </c>
      <c r="V12" s="244" t="str">
        <f t="shared" si="9"/>
        <v/>
      </c>
      <c r="W12" s="244" t="str">
        <f t="shared" si="9"/>
        <v/>
      </c>
      <c r="X12" s="244" t="str">
        <f t="shared" si="9"/>
        <v/>
      </c>
      <c r="Y12" s="244" t="str">
        <f t="shared" si="9"/>
        <v/>
      </c>
      <c r="Z12" s="247"/>
      <c r="AA12" s="248" t="str">
        <f t="shared" si="10"/>
        <v/>
      </c>
      <c r="AB12" s="248" t="str">
        <f t="shared" si="10"/>
        <v/>
      </c>
      <c r="AC12" s="248" t="str">
        <f t="shared" si="10"/>
        <v/>
      </c>
      <c r="AD12" s="248" t="str">
        <f t="shared" si="10"/>
        <v/>
      </c>
      <c r="AE12" s="248" t="str">
        <f t="shared" si="10"/>
        <v/>
      </c>
      <c r="AF12" s="248" t="str">
        <f t="shared" si="10"/>
        <v/>
      </c>
      <c r="AG12" s="249"/>
      <c r="AH12" s="246">
        <f>IF($C12="","",IF($E12="",Standardtal!$E$5*M12*M$7*2,(Standardtal!$E$5*M12*M$7+Standardtal!$E$6*M$7*M12)))</f>
        <v>3.4789032258064516</v>
      </c>
      <c r="AI12" s="246">
        <f>IF($C12="","",IF($E12="",Standardtal!$E$5*N12*N$7*2,(Standardtal!$E$5*N12*N$7+Standardtal!$E$6*N$7*N12)))</f>
        <v>10.436709677419355</v>
      </c>
      <c r="AJ12" s="246">
        <f>IF($C12="","",IF($E12="",Standardtal!$E$5*O12*O$7*2,(Standardtal!$E$5*O12*O$7+Standardtal!$E$6*O$7*O12)))</f>
        <v>34.789032258064516</v>
      </c>
      <c r="AK12" s="246">
        <f>IF($C12="","",IF($E12="",Standardtal!$E$5*P12*P$7*2,(Standardtal!$E$5*P12*P$7+Standardtal!$E$6*P$7*P12)))</f>
        <v>69.578064516129032</v>
      </c>
      <c r="AL12" s="246">
        <f>IF($C12="","",IF($E12="",Standardtal!$E$5*Q12*Q$7*2,(Standardtal!$E$5*Q12*Q$7+Standardtal!$E$6*Q$7*Q12)))</f>
        <v>104.36709677419356</v>
      </c>
      <c r="AM12" s="246">
        <f>IF($C12="","",IF($E12="",Standardtal!$E$5*R12*R$7*2,(Standardtal!$E$5*R12*R$7+Standardtal!$E$6*R$7*R12)))</f>
        <v>173.9451612903226</v>
      </c>
      <c r="AN12" s="250"/>
      <c r="AO12" s="246">
        <f>IF($C12="","",IF(T12="",0,((Standardtal!$E$5*T$7)+(Standardtal!$E$6*T$7))*T12))</f>
        <v>0</v>
      </c>
      <c r="AP12" s="246">
        <f>IF($C12="","",IF(U12="",0,((Standardtal!$E$5*U$7)+(Standardtal!$E$6*U$7))*U12))</f>
        <v>0</v>
      </c>
      <c r="AQ12" s="246">
        <f>IF($C12="","",IF(V12="",0,((Standardtal!$E$5*V$7)+(Standardtal!$E$6*V$7))*V12))</f>
        <v>0</v>
      </c>
      <c r="AR12" s="246">
        <f>IF($C12="","",IF(W12="",0,((Standardtal!$E$5*W$7)+(Standardtal!$E$6*W$7))*W12))</f>
        <v>0</v>
      </c>
      <c r="AS12" s="246">
        <f>IF($C12="","",IF(X12="",0,((Standardtal!$E$5*X$7)+(Standardtal!$E$6*X$7))*X12))</f>
        <v>0</v>
      </c>
      <c r="AT12" s="246">
        <f>IF($C12="","",IF(Y12="",0,((Standardtal!$E$5*Y$7)+(Standardtal!$E$6*Y$7))*Y12))</f>
        <v>0</v>
      </c>
      <c r="AU12" s="250"/>
      <c r="AV12" s="246">
        <f>IF($C12="","",IF(AA12="",0,((Standardtal!$E$8*AA$7)+(Standardtal!$E$9*AA$7))*AA12))</f>
        <v>0</v>
      </c>
      <c r="AW12" s="246">
        <f>IF($C12="","",IF(AB12="",0,((Standardtal!$E$8*AB$7)+(Standardtal!$E$9*AB$7))*AB12))</f>
        <v>0</v>
      </c>
      <c r="AX12" s="246">
        <f>IF($C12="","",IF(AC12="",0,((Standardtal!$E$8*AC$7)+(Standardtal!$E$9*AC$7))*AC12))</f>
        <v>0</v>
      </c>
      <c r="AY12" s="246">
        <f>IF($C12="","",IF(AD12="",0,((Standardtal!$E$8*AD$7)+(Standardtal!$E$9*AD$7))*AD12))</f>
        <v>0</v>
      </c>
      <c r="AZ12" s="246">
        <f>IF($C12="","",IF(AE12="",0,((Standardtal!$E$8*AE$7)+(Standardtal!$E$9*AE$7))*AE12))</f>
        <v>0</v>
      </c>
      <c r="BA12" s="246">
        <f>IF($C12="","",IF(AF12="",0,((Standardtal!$E$8*AF$7)+(Standardtal!$E$9*AF$7))*AF12))</f>
        <v>0</v>
      </c>
      <c r="BB12" s="245"/>
      <c r="BC12" s="246">
        <f t="shared" si="11"/>
        <v>3.4789032258064516</v>
      </c>
      <c r="BD12" s="246">
        <f t="shared" si="12"/>
        <v>10.436709677419355</v>
      </c>
      <c r="BE12" s="246">
        <f t="shared" si="12"/>
        <v>34.789032258064516</v>
      </c>
      <c r="BF12" s="246">
        <f t="shared" si="12"/>
        <v>69.578064516129032</v>
      </c>
      <c r="BG12" s="246">
        <f t="shared" si="12"/>
        <v>104.36709677419356</v>
      </c>
      <c r="BH12" s="246">
        <f t="shared" si="12"/>
        <v>173.9451612903226</v>
      </c>
      <c r="BI12" s="245"/>
      <c r="BJ12" s="246">
        <f>IF(C12="","",VLOOKUP(B12,Standardtal!$A$5:$B$37,2,FALSE))</f>
        <v>3.6</v>
      </c>
      <c r="BK12" s="251"/>
      <c r="BL12" s="244">
        <f t="shared" si="13"/>
        <v>72</v>
      </c>
      <c r="BM12" s="244">
        <f t="shared" si="13"/>
        <v>72</v>
      </c>
      <c r="BN12" s="244">
        <f t="shared" si="13"/>
        <v>72</v>
      </c>
      <c r="BO12" s="244">
        <f t="shared" si="13"/>
        <v>72</v>
      </c>
      <c r="BP12" s="244">
        <f t="shared" si="13"/>
        <v>72</v>
      </c>
      <c r="BQ12" s="244">
        <f t="shared" si="13"/>
        <v>72</v>
      </c>
      <c r="BR12" s="245"/>
      <c r="BS12" s="246">
        <f t="shared" si="14"/>
        <v>4.6091067531794829</v>
      </c>
      <c r="BT12" s="246">
        <f t="shared" si="15"/>
        <v>12.660269579243197</v>
      </c>
      <c r="BU12" s="246">
        <f t="shared" si="15"/>
        <v>32.57734574651257</v>
      </c>
      <c r="BV12" s="246">
        <f t="shared" si="15"/>
        <v>49.144664290987308</v>
      </c>
      <c r="BW12" s="246">
        <f t="shared" si="15"/>
        <v>59.176058733799373</v>
      </c>
      <c r="BX12" s="246">
        <f t="shared" si="15"/>
        <v>70.725181328121934</v>
      </c>
      <c r="BY12" s="39"/>
    </row>
    <row r="13" spans="1:77" s="176" customFormat="1" ht="19.5" customHeight="1" x14ac:dyDescent="0.2">
      <c r="A13" s="39"/>
      <c r="B13" s="260" t="s">
        <v>24</v>
      </c>
      <c r="C13" s="6"/>
      <c r="D13" s="269">
        <v>50</v>
      </c>
      <c r="E13" s="270">
        <v>25</v>
      </c>
      <c r="F13" s="271">
        <f>IF(E13="","",E13/J13)</f>
        <v>0.83333333333333337</v>
      </c>
      <c r="G13" s="272" t="s">
        <v>33</v>
      </c>
      <c r="H13" s="274">
        <f>E13</f>
        <v>25</v>
      </c>
      <c r="I13" s="28">
        <v>39</v>
      </c>
      <c r="J13" s="273">
        <v>30</v>
      </c>
      <c r="K13" s="125"/>
      <c r="L13" s="143"/>
      <c r="M13" s="244" t="str">
        <f>IF($C13="","",IF($D13="",0,(ROUNDUP((M$8/$D13),0)*$C13)))</f>
        <v/>
      </c>
      <c r="N13" s="244" t="str">
        <f t="shared" si="8"/>
        <v/>
      </c>
      <c r="O13" s="244" t="str">
        <f t="shared" si="8"/>
        <v/>
      </c>
      <c r="P13" s="244" t="str">
        <f t="shared" si="8"/>
        <v/>
      </c>
      <c r="Q13" s="244" t="str">
        <f t="shared" si="8"/>
        <v/>
      </c>
      <c r="R13" s="244" t="str">
        <f t="shared" si="8"/>
        <v/>
      </c>
      <c r="S13" s="247"/>
      <c r="T13" s="244" t="str">
        <f t="shared" si="9"/>
        <v/>
      </c>
      <c r="U13" s="244" t="str">
        <f t="shared" si="9"/>
        <v/>
      </c>
      <c r="V13" s="244" t="str">
        <f t="shared" si="9"/>
        <v/>
      </c>
      <c r="W13" s="244" t="str">
        <f t="shared" si="9"/>
        <v/>
      </c>
      <c r="X13" s="244" t="str">
        <f t="shared" si="9"/>
        <v/>
      </c>
      <c r="Y13" s="244" t="str">
        <f t="shared" si="9"/>
        <v/>
      </c>
      <c r="Z13" s="247"/>
      <c r="AA13" s="248" t="str">
        <f t="shared" si="10"/>
        <v/>
      </c>
      <c r="AB13" s="248" t="str">
        <f t="shared" si="10"/>
        <v/>
      </c>
      <c r="AC13" s="248" t="str">
        <f t="shared" si="10"/>
        <v/>
      </c>
      <c r="AD13" s="248" t="str">
        <f t="shared" si="10"/>
        <v/>
      </c>
      <c r="AE13" s="248" t="str">
        <f t="shared" si="10"/>
        <v/>
      </c>
      <c r="AF13" s="248" t="str">
        <f t="shared" si="10"/>
        <v/>
      </c>
      <c r="AG13" s="249"/>
      <c r="AH13" s="246" t="str">
        <f>IF($C13="","",IF($E13="",Standardtal!$E$5*M13*M$7*2,(Standardtal!$E$5*M13*M$7+Standardtal!$E$6*M$7*M13)))</f>
        <v/>
      </c>
      <c r="AI13" s="246" t="str">
        <f>IF($C13="","",IF($E13="",Standardtal!$E$5*N13*N$7*2,(Standardtal!$E$5*N13*N$7+Standardtal!$E$6*N$7*N13)))</f>
        <v/>
      </c>
      <c r="AJ13" s="246" t="str">
        <f>IF($C13="","",IF($E13="",Standardtal!$E$5*O13*O$7*2,(Standardtal!$E$5*O13*O$7+Standardtal!$E$6*O$7*O13)))</f>
        <v/>
      </c>
      <c r="AK13" s="246" t="str">
        <f>IF($C13="","",IF($E13="",Standardtal!$E$5*P13*P$7*2,(Standardtal!$E$5*P13*P$7+Standardtal!$E$6*P$7*P13)))</f>
        <v/>
      </c>
      <c r="AL13" s="246" t="str">
        <f>IF($C13="","",IF($E13="",Standardtal!$E$5*Q13*Q$7*2,(Standardtal!$E$5*Q13*Q$7+Standardtal!$E$6*Q$7*Q13)))</f>
        <v/>
      </c>
      <c r="AM13" s="246" t="str">
        <f>IF($C13="","",IF($E13="",Standardtal!$E$5*R13*R$7*2,(Standardtal!$E$5*R13*R$7+Standardtal!$E$6*R$7*R13)))</f>
        <v/>
      </c>
      <c r="AN13" s="250"/>
      <c r="AO13" s="246" t="str">
        <f>IF($C13="","",IF(T13="",0,((Standardtal!$E$5*T$7)+(Standardtal!$E$6*T$7))*T13))</f>
        <v/>
      </c>
      <c r="AP13" s="246" t="str">
        <f>IF($C13="","",IF(U13="",0,((Standardtal!$E$5*U$7)+(Standardtal!$E$6*U$7))*U13))</f>
        <v/>
      </c>
      <c r="AQ13" s="246" t="str">
        <f>IF($C13="","",IF(V13="",0,((Standardtal!$E$5*V$7)+(Standardtal!$E$6*V$7))*V13))</f>
        <v/>
      </c>
      <c r="AR13" s="246" t="str">
        <f>IF($C13="","",IF(W13="",0,((Standardtal!$E$5*W$7)+(Standardtal!$E$6*W$7))*W13))</f>
        <v/>
      </c>
      <c r="AS13" s="246" t="str">
        <f>IF($C13="","",IF(X13="",0,((Standardtal!$E$5*X$7)+(Standardtal!$E$6*X$7))*X13))</f>
        <v/>
      </c>
      <c r="AT13" s="246" t="str">
        <f>IF($C13="","",IF(Y13="",0,((Standardtal!$E$5*Y$7)+(Standardtal!$E$6*Y$7))*Y13))</f>
        <v/>
      </c>
      <c r="AU13" s="250"/>
      <c r="AV13" s="246" t="str">
        <f>IF($C13="","",IF(AA13="",0,((Standardtal!$E$8*AA$7)+(Standardtal!$E$9*AA$7))*AA13))</f>
        <v/>
      </c>
      <c r="AW13" s="246" t="str">
        <f>IF($C13="","",IF(AB13="",0,((Standardtal!$E$8*AB$7)+(Standardtal!$E$9*AB$7))*AB13))</f>
        <v/>
      </c>
      <c r="AX13" s="246" t="str">
        <f>IF($C13="","",IF(AC13="",0,((Standardtal!$E$8*AC$7)+(Standardtal!$E$9*AC$7))*AC13))</f>
        <v/>
      </c>
      <c r="AY13" s="246" t="str">
        <f>IF($C13="","",IF(AD13="",0,((Standardtal!$E$8*AD$7)+(Standardtal!$E$9*AD$7))*AD13))</f>
        <v/>
      </c>
      <c r="AZ13" s="246" t="str">
        <f>IF($C13="","",IF(AE13="",0,((Standardtal!$E$8*AE$7)+(Standardtal!$E$9*AE$7))*AE13))</f>
        <v/>
      </c>
      <c r="BA13" s="246" t="str">
        <f>IF($C13="","",IF(AF13="",0,((Standardtal!$E$8*AF$7)+(Standardtal!$E$9*AF$7))*AF13))</f>
        <v/>
      </c>
      <c r="BB13" s="245"/>
      <c r="BC13" s="246" t="str">
        <f t="shared" si="11"/>
        <v/>
      </c>
      <c r="BD13" s="246" t="str">
        <f t="shared" si="12"/>
        <v/>
      </c>
      <c r="BE13" s="246" t="str">
        <f t="shared" si="12"/>
        <v/>
      </c>
      <c r="BF13" s="246" t="str">
        <f t="shared" si="12"/>
        <v/>
      </c>
      <c r="BG13" s="246" t="str">
        <f t="shared" si="12"/>
        <v/>
      </c>
      <c r="BH13" s="246" t="str">
        <f t="shared" si="12"/>
        <v/>
      </c>
      <c r="BI13" s="245"/>
      <c r="BJ13" s="246" t="str">
        <f>IF(C13="","",VLOOKUP(B13,Standardtal!$A$5:$B$37,2,FALSE))</f>
        <v/>
      </c>
      <c r="BK13" s="251"/>
      <c r="BL13" s="244" t="str">
        <f t="shared" si="13"/>
        <v/>
      </c>
      <c r="BM13" s="244" t="str">
        <f t="shared" si="13"/>
        <v/>
      </c>
      <c r="BN13" s="244" t="str">
        <f t="shared" si="13"/>
        <v/>
      </c>
      <c r="BO13" s="244" t="str">
        <f t="shared" si="13"/>
        <v/>
      </c>
      <c r="BP13" s="244" t="str">
        <f t="shared" si="13"/>
        <v/>
      </c>
      <c r="BQ13" s="244" t="str">
        <f t="shared" si="13"/>
        <v/>
      </c>
      <c r="BR13" s="245"/>
      <c r="BS13" s="246" t="str">
        <f t="shared" si="14"/>
        <v/>
      </c>
      <c r="BT13" s="246" t="str">
        <f t="shared" si="15"/>
        <v/>
      </c>
      <c r="BU13" s="246" t="str">
        <f t="shared" si="15"/>
        <v/>
      </c>
      <c r="BV13" s="246" t="str">
        <f t="shared" si="15"/>
        <v/>
      </c>
      <c r="BW13" s="246" t="str">
        <f t="shared" si="15"/>
        <v/>
      </c>
      <c r="BX13" s="246" t="str">
        <f t="shared" si="15"/>
        <v/>
      </c>
      <c r="BY13" s="39"/>
    </row>
    <row r="14" spans="1:77" s="176" customFormat="1" ht="20.100000000000001" customHeight="1" x14ac:dyDescent="0.2">
      <c r="A14" s="39"/>
      <c r="B14" s="260" t="s">
        <v>13</v>
      </c>
      <c r="C14" s="6">
        <v>1</v>
      </c>
      <c r="D14" s="7">
        <v>100</v>
      </c>
      <c r="E14" s="261"/>
      <c r="F14" s="262"/>
      <c r="G14" s="263"/>
      <c r="H14" s="264"/>
      <c r="I14" s="265"/>
      <c r="J14" s="266"/>
      <c r="K14" s="123"/>
      <c r="L14" s="142"/>
      <c r="M14" s="244">
        <f t="shared" si="16"/>
        <v>1</v>
      </c>
      <c r="N14" s="244">
        <f t="shared" si="8"/>
        <v>1</v>
      </c>
      <c r="O14" s="244">
        <f t="shared" si="8"/>
        <v>1</v>
      </c>
      <c r="P14" s="244">
        <f t="shared" si="8"/>
        <v>1</v>
      </c>
      <c r="Q14" s="244">
        <f t="shared" si="8"/>
        <v>1</v>
      </c>
      <c r="R14" s="244">
        <f t="shared" si="8"/>
        <v>1</v>
      </c>
      <c r="S14" s="247"/>
      <c r="T14" s="244" t="str">
        <f t="shared" si="9"/>
        <v/>
      </c>
      <c r="U14" s="244" t="str">
        <f t="shared" si="9"/>
        <v/>
      </c>
      <c r="V14" s="244" t="str">
        <f t="shared" si="9"/>
        <v/>
      </c>
      <c r="W14" s="244" t="str">
        <f t="shared" si="9"/>
        <v/>
      </c>
      <c r="X14" s="244" t="str">
        <f t="shared" si="9"/>
        <v/>
      </c>
      <c r="Y14" s="244" t="str">
        <f t="shared" si="9"/>
        <v/>
      </c>
      <c r="Z14" s="247"/>
      <c r="AA14" s="248" t="str">
        <f t="shared" si="10"/>
        <v/>
      </c>
      <c r="AB14" s="248" t="str">
        <f t="shared" si="10"/>
        <v/>
      </c>
      <c r="AC14" s="248" t="str">
        <f t="shared" si="10"/>
        <v/>
      </c>
      <c r="AD14" s="248" t="str">
        <f t="shared" si="10"/>
        <v/>
      </c>
      <c r="AE14" s="248" t="str">
        <f t="shared" si="10"/>
        <v/>
      </c>
      <c r="AF14" s="248" t="str">
        <f t="shared" si="10"/>
        <v/>
      </c>
      <c r="AG14" s="249"/>
      <c r="AH14" s="246">
        <f>IF($C14="","",IF($E14="",Standardtal!$E$5*M14*M$7*2,(Standardtal!$E$5*M14*M$7+Standardtal!$E$6*M$7*M14)))</f>
        <v>1.6129032258064517</v>
      </c>
      <c r="AI14" s="246">
        <f>IF($C14="","",IF($E14="",Standardtal!$E$5*N14*N$7*2,(Standardtal!$E$5*N14*N$7+Standardtal!$E$6*N$7*N14)))</f>
        <v>4.838709677419355</v>
      </c>
      <c r="AJ14" s="246">
        <f>IF($C14="","",IF($E14="",Standardtal!$E$5*O14*O$7*2,(Standardtal!$E$5*O14*O$7+Standardtal!$E$6*O$7*O14)))</f>
        <v>16.129032258064516</v>
      </c>
      <c r="AK14" s="246">
        <f>IF($C14="","",IF($E14="",Standardtal!$E$5*P14*P$7*2,(Standardtal!$E$5*P14*P$7+Standardtal!$E$6*P$7*P14)))</f>
        <v>32.258064516129032</v>
      </c>
      <c r="AL14" s="246">
        <f>IF($C14="","",IF($E14="",Standardtal!$E$5*Q14*Q$7*2,(Standardtal!$E$5*Q14*Q$7+Standardtal!$E$6*Q$7*Q14)))</f>
        <v>48.387096774193552</v>
      </c>
      <c r="AM14" s="246">
        <f>IF($C14="","",IF($E14="",Standardtal!$E$5*R14*R$7*2,(Standardtal!$E$5*R14*R$7+Standardtal!$E$6*R$7*R14)))</f>
        <v>80.645161290322591</v>
      </c>
      <c r="AN14" s="250"/>
      <c r="AO14" s="246">
        <f>IF($C14="","",IF(T14="",0,((Standardtal!$E$5*T$7)+(Standardtal!$E$6*T$7))*T14))</f>
        <v>0</v>
      </c>
      <c r="AP14" s="246">
        <f>IF($C14="","",IF(U14="",0,((Standardtal!$E$5*U$7)+(Standardtal!$E$6*U$7))*U14))</f>
        <v>0</v>
      </c>
      <c r="AQ14" s="246">
        <f>IF($C14="","",IF(V14="",0,((Standardtal!$E$5*V$7)+(Standardtal!$E$6*V$7))*V14))</f>
        <v>0</v>
      </c>
      <c r="AR14" s="246">
        <f>IF($C14="","",IF(W14="",0,((Standardtal!$E$5*W$7)+(Standardtal!$E$6*W$7))*W14))</f>
        <v>0</v>
      </c>
      <c r="AS14" s="246">
        <f>IF($C14="","",IF(X14="",0,((Standardtal!$E$5*X$7)+(Standardtal!$E$6*X$7))*X14))</f>
        <v>0</v>
      </c>
      <c r="AT14" s="246">
        <f>IF($C14="","",IF(Y14="",0,((Standardtal!$E$5*Y$7)+(Standardtal!$E$6*Y$7))*Y14))</f>
        <v>0</v>
      </c>
      <c r="AU14" s="250"/>
      <c r="AV14" s="246">
        <f>IF($C14="","",IF(AA14="",0,((Standardtal!$E$8*AA$7)+(Standardtal!$E$9*AA$7))*AA14))</f>
        <v>0</v>
      </c>
      <c r="AW14" s="246">
        <f>IF($C14="","",IF(AB14="",0,((Standardtal!$E$8*AB$7)+(Standardtal!$E$9*AB$7))*AB14))</f>
        <v>0</v>
      </c>
      <c r="AX14" s="246">
        <f>IF($C14="","",IF(AC14="",0,((Standardtal!$E$8*AC$7)+(Standardtal!$E$9*AC$7))*AC14))</f>
        <v>0</v>
      </c>
      <c r="AY14" s="246">
        <f>IF($C14="","",IF(AD14="",0,((Standardtal!$E$8*AD$7)+(Standardtal!$E$9*AD$7))*AD14))</f>
        <v>0</v>
      </c>
      <c r="AZ14" s="246">
        <f>IF($C14="","",IF(AE14="",0,((Standardtal!$E$8*AE$7)+(Standardtal!$E$9*AE$7))*AE14))</f>
        <v>0</v>
      </c>
      <c r="BA14" s="246">
        <f>IF($C14="","",IF(AF14="",0,((Standardtal!$E$8*AF$7)+(Standardtal!$E$9*AF$7))*AF14))</f>
        <v>0</v>
      </c>
      <c r="BB14" s="245"/>
      <c r="BC14" s="246">
        <f t="shared" si="11"/>
        <v>1.6129032258064517</v>
      </c>
      <c r="BD14" s="246">
        <f t="shared" si="12"/>
        <v>4.838709677419355</v>
      </c>
      <c r="BE14" s="246">
        <f t="shared" si="12"/>
        <v>16.129032258064516</v>
      </c>
      <c r="BF14" s="246">
        <f t="shared" si="12"/>
        <v>32.258064516129032</v>
      </c>
      <c r="BG14" s="246">
        <f t="shared" si="12"/>
        <v>48.387096774193552</v>
      </c>
      <c r="BH14" s="246">
        <f t="shared" si="12"/>
        <v>80.645161290322591</v>
      </c>
      <c r="BI14" s="245"/>
      <c r="BJ14" s="246">
        <f>IF(C14="","",VLOOKUP(B14,Standardtal!$A$5:$B$37,2,FALSE))</f>
        <v>17.100000000000001</v>
      </c>
      <c r="BK14" s="251"/>
      <c r="BL14" s="244">
        <f t="shared" si="13"/>
        <v>171</v>
      </c>
      <c r="BM14" s="244">
        <f t="shared" si="13"/>
        <v>171</v>
      </c>
      <c r="BN14" s="244">
        <f t="shared" si="13"/>
        <v>171</v>
      </c>
      <c r="BO14" s="244">
        <f t="shared" si="13"/>
        <v>171</v>
      </c>
      <c r="BP14" s="244">
        <f t="shared" si="13"/>
        <v>171</v>
      </c>
      <c r="BQ14" s="244">
        <f t="shared" si="13"/>
        <v>171</v>
      </c>
      <c r="BR14" s="245"/>
      <c r="BS14" s="246">
        <f t="shared" si="14"/>
        <v>0.93440478415249484</v>
      </c>
      <c r="BT14" s="246">
        <f t="shared" si="15"/>
        <v>2.7517886626307098</v>
      </c>
      <c r="BU14" s="246">
        <f t="shared" si="15"/>
        <v>8.619203585588691</v>
      </c>
      <c r="BV14" s="246">
        <f t="shared" si="15"/>
        <v>15.870496746548168</v>
      </c>
      <c r="BW14" s="246">
        <f t="shared" si="15"/>
        <v>22.055580061755627</v>
      </c>
      <c r="BX14" s="246">
        <f t="shared" si="15"/>
        <v>32.047173439302654</v>
      </c>
      <c r="BY14" s="39"/>
    </row>
    <row r="15" spans="1:77" s="176" customFormat="1" ht="20.100000000000001" customHeight="1" x14ac:dyDescent="0.2">
      <c r="A15" s="39"/>
      <c r="B15" s="260" t="s">
        <v>14</v>
      </c>
      <c r="C15" s="6"/>
      <c r="D15" s="7">
        <v>100</v>
      </c>
      <c r="E15" s="261"/>
      <c r="F15" s="262"/>
      <c r="G15" s="263"/>
      <c r="H15" s="264"/>
      <c r="I15" s="265"/>
      <c r="J15" s="266"/>
      <c r="K15" s="123"/>
      <c r="L15" s="142"/>
      <c r="M15" s="244" t="str">
        <f t="shared" si="16"/>
        <v/>
      </c>
      <c r="N15" s="244" t="str">
        <f t="shared" si="8"/>
        <v/>
      </c>
      <c r="O15" s="244" t="str">
        <f t="shared" si="8"/>
        <v/>
      </c>
      <c r="P15" s="244" t="str">
        <f t="shared" si="8"/>
        <v/>
      </c>
      <c r="Q15" s="244" t="str">
        <f t="shared" si="8"/>
        <v/>
      </c>
      <c r="R15" s="244" t="str">
        <f t="shared" si="8"/>
        <v/>
      </c>
      <c r="S15" s="247"/>
      <c r="T15" s="244" t="str">
        <f t="shared" si="9"/>
        <v/>
      </c>
      <c r="U15" s="244" t="str">
        <f t="shared" si="9"/>
        <v/>
      </c>
      <c r="V15" s="244" t="str">
        <f t="shared" si="9"/>
        <v/>
      </c>
      <c r="W15" s="244" t="str">
        <f t="shared" si="9"/>
        <v/>
      </c>
      <c r="X15" s="244" t="str">
        <f t="shared" si="9"/>
        <v/>
      </c>
      <c r="Y15" s="244" t="str">
        <f t="shared" si="9"/>
        <v/>
      </c>
      <c r="Z15" s="247"/>
      <c r="AA15" s="248" t="str">
        <f t="shared" si="10"/>
        <v/>
      </c>
      <c r="AB15" s="248" t="str">
        <f t="shared" si="10"/>
        <v/>
      </c>
      <c r="AC15" s="248" t="str">
        <f t="shared" si="10"/>
        <v/>
      </c>
      <c r="AD15" s="248" t="str">
        <f t="shared" si="10"/>
        <v/>
      </c>
      <c r="AE15" s="248" t="str">
        <f t="shared" si="10"/>
        <v/>
      </c>
      <c r="AF15" s="248" t="str">
        <f t="shared" si="10"/>
        <v/>
      </c>
      <c r="AG15" s="249"/>
      <c r="AH15" s="246" t="str">
        <f>IF($C15="","",IF($E15="",Standardtal!$E$5*M15*M$7*2,(Standardtal!$E$5*M15*M$7+Standardtal!$E$6*M$7*M15)))</f>
        <v/>
      </c>
      <c r="AI15" s="246" t="str">
        <f>IF($C15="","",IF($E15="",Standardtal!$E$5*N15*N$7*2,(Standardtal!$E$5*N15*N$7+Standardtal!$E$6*N$7*N15)))</f>
        <v/>
      </c>
      <c r="AJ15" s="246" t="str">
        <f>IF($C15="","",IF($E15="",Standardtal!$E$5*O15*O$7*2,(Standardtal!$E$5*O15*O$7+Standardtal!$E$6*O$7*O15)))</f>
        <v/>
      </c>
      <c r="AK15" s="246" t="str">
        <f>IF($C15="","",IF($E15="",Standardtal!$E$5*P15*P$7*2,(Standardtal!$E$5*P15*P$7+Standardtal!$E$6*P$7*P15)))</f>
        <v/>
      </c>
      <c r="AL15" s="246" t="str">
        <f>IF($C15="","",IF($E15="",Standardtal!$E$5*Q15*Q$7*2,(Standardtal!$E$5*Q15*Q$7+Standardtal!$E$6*Q$7*Q15)))</f>
        <v/>
      </c>
      <c r="AM15" s="246" t="str">
        <f>IF($C15="","",IF($E15="",Standardtal!$E$5*R15*R$7*2,(Standardtal!$E$5*R15*R$7+Standardtal!$E$6*R$7*R15)))</f>
        <v/>
      </c>
      <c r="AN15" s="250"/>
      <c r="AO15" s="246" t="str">
        <f>IF($C15="","",IF(T15="",0,((Standardtal!$E$5*T$7)+(Standardtal!$E$6*T$7))*T15))</f>
        <v/>
      </c>
      <c r="AP15" s="246" t="str">
        <f>IF($C15="","",IF(U15="",0,((Standardtal!$E$5*U$7)+(Standardtal!$E$6*U$7))*U15))</f>
        <v/>
      </c>
      <c r="AQ15" s="246" t="str">
        <f>IF($C15="","",IF(V15="",0,((Standardtal!$E$5*V$7)+(Standardtal!$E$6*V$7))*V15))</f>
        <v/>
      </c>
      <c r="AR15" s="246" t="str">
        <f>IF($C15="","",IF(W15="",0,((Standardtal!$E$5*W$7)+(Standardtal!$E$6*W$7))*W15))</f>
        <v/>
      </c>
      <c r="AS15" s="246" t="str">
        <f>IF($C15="","",IF(X15="",0,((Standardtal!$E$5*X$7)+(Standardtal!$E$6*X$7))*X15))</f>
        <v/>
      </c>
      <c r="AT15" s="246" t="str">
        <f>IF($C15="","",IF(Y15="",0,((Standardtal!$E$5*Y$7)+(Standardtal!$E$6*Y$7))*Y15))</f>
        <v/>
      </c>
      <c r="AU15" s="250"/>
      <c r="AV15" s="246" t="str">
        <f>IF($C15="","",IF(AA15="",0,((Standardtal!$E$8*AA$7)+(Standardtal!$E$9*AA$7))*AA15))</f>
        <v/>
      </c>
      <c r="AW15" s="246" t="str">
        <f>IF($C15="","",IF(AB15="",0,((Standardtal!$E$8*AB$7)+(Standardtal!$E$9*AB$7))*AB15))</f>
        <v/>
      </c>
      <c r="AX15" s="246" t="str">
        <f>IF($C15="","",IF(AC15="",0,((Standardtal!$E$8*AC$7)+(Standardtal!$E$9*AC$7))*AC15))</f>
        <v/>
      </c>
      <c r="AY15" s="246" t="str">
        <f>IF($C15="","",IF(AD15="",0,((Standardtal!$E$8*AD$7)+(Standardtal!$E$9*AD$7))*AD15))</f>
        <v/>
      </c>
      <c r="AZ15" s="246" t="str">
        <f>IF($C15="","",IF(AE15="",0,((Standardtal!$E$8*AE$7)+(Standardtal!$E$9*AE$7))*AE15))</f>
        <v/>
      </c>
      <c r="BA15" s="246" t="str">
        <f>IF($C15="","",IF(AF15="",0,((Standardtal!$E$8*AF$7)+(Standardtal!$E$9*AF$7))*AF15))</f>
        <v/>
      </c>
      <c r="BB15" s="245"/>
      <c r="BC15" s="246" t="str">
        <f t="shared" si="11"/>
        <v/>
      </c>
      <c r="BD15" s="246" t="str">
        <f t="shared" si="12"/>
        <v/>
      </c>
      <c r="BE15" s="246" t="str">
        <f t="shared" si="12"/>
        <v/>
      </c>
      <c r="BF15" s="246" t="str">
        <f t="shared" si="12"/>
        <v/>
      </c>
      <c r="BG15" s="246" t="str">
        <f t="shared" si="12"/>
        <v/>
      </c>
      <c r="BH15" s="246" t="str">
        <f t="shared" si="12"/>
        <v/>
      </c>
      <c r="BI15" s="245"/>
      <c r="BJ15" s="246" t="str">
        <f>IF(C15="","",VLOOKUP(B15,Standardtal!$A$5:$B$37,2,FALSE))</f>
        <v/>
      </c>
      <c r="BK15" s="251"/>
      <c r="BL15" s="244" t="str">
        <f t="shared" si="13"/>
        <v/>
      </c>
      <c r="BM15" s="244" t="str">
        <f t="shared" si="13"/>
        <v/>
      </c>
      <c r="BN15" s="244" t="str">
        <f t="shared" si="13"/>
        <v/>
      </c>
      <c r="BO15" s="244" t="str">
        <f t="shared" si="13"/>
        <v/>
      </c>
      <c r="BP15" s="244" t="str">
        <f t="shared" si="13"/>
        <v/>
      </c>
      <c r="BQ15" s="244" t="str">
        <f t="shared" si="13"/>
        <v/>
      </c>
      <c r="BR15" s="245"/>
      <c r="BS15" s="246" t="str">
        <f t="shared" si="14"/>
        <v/>
      </c>
      <c r="BT15" s="246" t="str">
        <f t="shared" si="15"/>
        <v/>
      </c>
      <c r="BU15" s="246" t="str">
        <f t="shared" si="15"/>
        <v/>
      </c>
      <c r="BV15" s="246" t="str">
        <f t="shared" si="15"/>
        <v/>
      </c>
      <c r="BW15" s="246" t="str">
        <f t="shared" si="15"/>
        <v/>
      </c>
      <c r="BX15" s="246" t="str">
        <f t="shared" si="15"/>
        <v/>
      </c>
      <c r="BY15" s="39"/>
    </row>
    <row r="16" spans="1:77" s="176" customFormat="1" ht="20.100000000000001" customHeight="1" x14ac:dyDescent="0.2">
      <c r="A16" s="39"/>
      <c r="B16" s="260" t="s">
        <v>35</v>
      </c>
      <c r="C16" s="6">
        <v>1</v>
      </c>
      <c r="D16" s="262"/>
      <c r="E16" s="275"/>
      <c r="F16" s="262"/>
      <c r="G16" s="272" t="s">
        <v>37</v>
      </c>
      <c r="H16" s="28">
        <v>16</v>
      </c>
      <c r="I16" s="28">
        <v>35</v>
      </c>
      <c r="J16" s="29">
        <v>8</v>
      </c>
      <c r="K16" s="126"/>
      <c r="L16" s="143"/>
      <c r="M16" s="244">
        <f t="shared" si="16"/>
        <v>0</v>
      </c>
      <c r="N16" s="244">
        <f t="shared" si="8"/>
        <v>0</v>
      </c>
      <c r="O16" s="244">
        <f t="shared" si="8"/>
        <v>0</v>
      </c>
      <c r="P16" s="244">
        <f t="shared" si="8"/>
        <v>0</v>
      </c>
      <c r="Q16" s="244">
        <f t="shared" si="8"/>
        <v>0</v>
      </c>
      <c r="R16" s="244">
        <f t="shared" si="8"/>
        <v>0</v>
      </c>
      <c r="S16" s="247"/>
      <c r="T16" s="244">
        <f t="shared" si="9"/>
        <v>5</v>
      </c>
      <c r="U16" s="244">
        <f t="shared" si="9"/>
        <v>5</v>
      </c>
      <c r="V16" s="244">
        <f t="shared" si="9"/>
        <v>5</v>
      </c>
      <c r="W16" s="244">
        <f t="shared" si="9"/>
        <v>5</v>
      </c>
      <c r="X16" s="244" t="str">
        <f t="shared" si="9"/>
        <v/>
      </c>
      <c r="Y16" s="244" t="str">
        <f t="shared" si="9"/>
        <v/>
      </c>
      <c r="Z16" s="247"/>
      <c r="AA16" s="248" t="str">
        <f t="shared" si="10"/>
        <v/>
      </c>
      <c r="AB16" s="248" t="str">
        <f t="shared" si="10"/>
        <v/>
      </c>
      <c r="AC16" s="248" t="str">
        <f t="shared" si="10"/>
        <v/>
      </c>
      <c r="AD16" s="248" t="str">
        <f t="shared" si="10"/>
        <v/>
      </c>
      <c r="AE16" s="248">
        <f t="shared" si="10"/>
        <v>3</v>
      </c>
      <c r="AF16" s="248">
        <f t="shared" si="10"/>
        <v>3</v>
      </c>
      <c r="AG16" s="249"/>
      <c r="AH16" s="246">
        <f>IF($C16="","",IF($E16="",Standardtal!$E$5*M16*M$7*2,(Standardtal!$E$5*M16*M$7+Standardtal!$E$6*M$7*M16)))</f>
        <v>0</v>
      </c>
      <c r="AI16" s="246">
        <f>IF($C16="","",IF($E16="",Standardtal!$E$5*N16*N$7*2,(Standardtal!$E$5*N16*N$7+Standardtal!$E$6*N$7*N16)))</f>
        <v>0</v>
      </c>
      <c r="AJ16" s="246">
        <f>IF($C16="","",IF($E16="",Standardtal!$E$5*O16*O$7*2,(Standardtal!$E$5*O16*O$7+Standardtal!$E$6*O$7*O16)))</f>
        <v>0</v>
      </c>
      <c r="AK16" s="246">
        <f>IF($C16="","",IF($E16="",Standardtal!$E$5*P16*P$7*2,(Standardtal!$E$5*P16*P$7+Standardtal!$E$6*P$7*P16)))</f>
        <v>0</v>
      </c>
      <c r="AL16" s="246">
        <f>IF($C16="","",IF($E16="",Standardtal!$E$5*Q16*Q$7*2,(Standardtal!$E$5*Q16*Q$7+Standardtal!$E$6*Q$7*Q16)))</f>
        <v>0</v>
      </c>
      <c r="AM16" s="246">
        <f>IF($C16="","",IF($E16="",Standardtal!$E$5*R16*R$7*2,(Standardtal!$E$5*R16*R$7+Standardtal!$E$6*R$7*R16)))</f>
        <v>0</v>
      </c>
      <c r="AN16" s="250"/>
      <c r="AO16" s="246">
        <f>IF($C16="","",IF(T16="",0,((Standardtal!$E$5*T$7)+(Standardtal!$E$6*T$7))*T16))</f>
        <v>8.697258064516129</v>
      </c>
      <c r="AP16" s="246">
        <f>IF($C16="","",IF(U16="",0,((Standardtal!$E$5*U$7)+(Standardtal!$E$6*U$7))*U16))</f>
        <v>26.091774193548389</v>
      </c>
      <c r="AQ16" s="246">
        <f>IF($C16="","",IF(V16="",0,((Standardtal!$E$5*V$7)+(Standardtal!$E$6*V$7))*V16))</f>
        <v>86.972580645161287</v>
      </c>
      <c r="AR16" s="246">
        <f>IF($C16="","",IF(W16="",0,((Standardtal!$E$5*W$7)+(Standardtal!$E$6*W$7))*W16))</f>
        <v>173.94516129032257</v>
      </c>
      <c r="AS16" s="246">
        <f>IF($C16="","",IF(X16="",0,((Standardtal!$E$5*X$7)+(Standardtal!$E$6*X$7))*X16))</f>
        <v>0</v>
      </c>
      <c r="AT16" s="246">
        <f>IF($C16="","",IF(Y16="",0,((Standardtal!$E$5*Y$7)+(Standardtal!$E$6*Y$7))*Y16))</f>
        <v>0</v>
      </c>
      <c r="AU16" s="250"/>
      <c r="AV16" s="246">
        <f>IF($C16="","",IF(AA16="",0,((Standardtal!$E$8*AA$7)+(Standardtal!$E$9*AA$7))*AA16))</f>
        <v>0</v>
      </c>
      <c r="AW16" s="246">
        <f>IF($C16="","",IF(AB16="",0,((Standardtal!$E$8*AB$7)+(Standardtal!$E$9*AB$7))*AB16))</f>
        <v>0</v>
      </c>
      <c r="AX16" s="246">
        <f>IF($C16="","",IF(AC16="",0,((Standardtal!$E$8*AC$7)+(Standardtal!$E$9*AC$7))*AC16))</f>
        <v>0</v>
      </c>
      <c r="AY16" s="246">
        <f>IF($C16="","",IF(AD16="",0,((Standardtal!$E$8*AD$7)+(Standardtal!$E$9*AD$7))*AD16))</f>
        <v>0</v>
      </c>
      <c r="AZ16" s="246">
        <f>IF($C16="","",IF(AE16="",0,((Standardtal!$E$8*AE$7)+(Standardtal!$E$9*AE$7))*AE16))</f>
        <v>65.294117647058826</v>
      </c>
      <c r="BA16" s="246">
        <f>IF($C16="","",IF(AF16="",0,((Standardtal!$E$8*AF$7)+(Standardtal!$E$9*AF$7))*AF16))</f>
        <v>108.8235294117647</v>
      </c>
      <c r="BB16" s="245"/>
      <c r="BC16" s="246">
        <f t="shared" si="11"/>
        <v>8.697258064516129</v>
      </c>
      <c r="BD16" s="246">
        <f t="shared" si="12"/>
        <v>26.091774193548389</v>
      </c>
      <c r="BE16" s="246">
        <f t="shared" si="12"/>
        <v>86.972580645161287</v>
      </c>
      <c r="BF16" s="246">
        <f t="shared" si="12"/>
        <v>173.94516129032257</v>
      </c>
      <c r="BG16" s="246">
        <f t="shared" si="12"/>
        <v>65.294117647058826</v>
      </c>
      <c r="BH16" s="246">
        <f t="shared" si="12"/>
        <v>108.8235294117647</v>
      </c>
      <c r="BI16" s="245"/>
      <c r="BJ16" s="246">
        <f>IF(C16="","",VLOOKUP(B16,Standardtal!$A$5:$B$37,2,FALSE))</f>
        <v>0</v>
      </c>
      <c r="BK16" s="251"/>
      <c r="BL16" s="244">
        <f t="shared" si="13"/>
        <v>0</v>
      </c>
      <c r="BM16" s="244">
        <f t="shared" si="13"/>
        <v>0</v>
      </c>
      <c r="BN16" s="244">
        <f t="shared" si="13"/>
        <v>0</v>
      </c>
      <c r="BO16" s="244">
        <f t="shared" si="13"/>
        <v>0</v>
      </c>
      <c r="BP16" s="244">
        <f t="shared" si="13"/>
        <v>0</v>
      </c>
      <c r="BQ16" s="244">
        <f t="shared" si="13"/>
        <v>0</v>
      </c>
      <c r="BR16" s="245"/>
      <c r="BS16" s="246">
        <f t="shared" si="14"/>
        <v>100</v>
      </c>
      <c r="BT16" s="246">
        <f t="shared" si="15"/>
        <v>100</v>
      </c>
      <c r="BU16" s="246">
        <f t="shared" si="15"/>
        <v>100</v>
      </c>
      <c r="BV16" s="246">
        <f t="shared" si="15"/>
        <v>100</v>
      </c>
      <c r="BW16" s="246">
        <f t="shared" si="15"/>
        <v>100</v>
      </c>
      <c r="BX16" s="246">
        <f t="shared" si="15"/>
        <v>100</v>
      </c>
      <c r="BY16" s="39"/>
    </row>
    <row r="17" spans="1:77" s="176" customFormat="1" ht="20.100000000000001" customHeight="1" x14ac:dyDescent="0.2">
      <c r="A17" s="39"/>
      <c r="B17" s="260" t="s">
        <v>35</v>
      </c>
      <c r="C17" s="6"/>
      <c r="D17" s="262"/>
      <c r="E17" s="275"/>
      <c r="F17" s="262"/>
      <c r="G17" s="272" t="s">
        <v>38</v>
      </c>
      <c r="H17" s="28">
        <v>12</v>
      </c>
      <c r="I17" s="28">
        <v>35</v>
      </c>
      <c r="J17" s="29">
        <v>3.5</v>
      </c>
      <c r="K17" s="126"/>
      <c r="L17" s="143"/>
      <c r="M17" s="244" t="str">
        <f t="shared" si="16"/>
        <v/>
      </c>
      <c r="N17" s="244" t="str">
        <f t="shared" si="8"/>
        <v/>
      </c>
      <c r="O17" s="244" t="str">
        <f t="shared" si="8"/>
        <v/>
      </c>
      <c r="P17" s="244" t="str">
        <f t="shared" si="8"/>
        <v/>
      </c>
      <c r="Q17" s="244" t="str">
        <f t="shared" si="8"/>
        <v/>
      </c>
      <c r="R17" s="244" t="str">
        <f t="shared" si="8"/>
        <v/>
      </c>
      <c r="S17" s="247"/>
      <c r="T17" s="244" t="str">
        <f t="shared" si="9"/>
        <v/>
      </c>
      <c r="U17" s="244" t="str">
        <f t="shared" si="9"/>
        <v/>
      </c>
      <c r="V17" s="244" t="str">
        <f t="shared" si="9"/>
        <v/>
      </c>
      <c r="W17" s="244" t="str">
        <f t="shared" si="9"/>
        <v/>
      </c>
      <c r="X17" s="244" t="str">
        <f t="shared" si="9"/>
        <v/>
      </c>
      <c r="Y17" s="244" t="str">
        <f t="shared" si="9"/>
        <v/>
      </c>
      <c r="Z17" s="247"/>
      <c r="AA17" s="248" t="str">
        <f t="shared" si="10"/>
        <v/>
      </c>
      <c r="AB17" s="248" t="str">
        <f t="shared" si="10"/>
        <v/>
      </c>
      <c r="AC17" s="248" t="str">
        <f t="shared" si="10"/>
        <v/>
      </c>
      <c r="AD17" s="248" t="str">
        <f t="shared" si="10"/>
        <v/>
      </c>
      <c r="AE17" s="248" t="str">
        <f t="shared" si="10"/>
        <v/>
      </c>
      <c r="AF17" s="248" t="str">
        <f t="shared" si="10"/>
        <v/>
      </c>
      <c r="AG17" s="249"/>
      <c r="AH17" s="246" t="str">
        <f>IF($C17="","",IF($E17="",Standardtal!$E$5*M17*M$7*2,(Standardtal!$E$5*M17*M$7+Standardtal!$E$6*M$7*M17)))</f>
        <v/>
      </c>
      <c r="AI17" s="246" t="str">
        <f>IF($C17="","",IF($E17="",Standardtal!$E$5*N17*N$7*2,(Standardtal!$E$5*N17*N$7+Standardtal!$E$6*N$7*N17)))</f>
        <v/>
      </c>
      <c r="AJ17" s="246" t="str">
        <f>IF($C17="","",IF($E17="",Standardtal!$E$5*O17*O$7*2,(Standardtal!$E$5*O17*O$7+Standardtal!$E$6*O$7*O17)))</f>
        <v/>
      </c>
      <c r="AK17" s="246" t="str">
        <f>IF($C17="","",IF($E17="",Standardtal!$E$5*P17*P$7*2,(Standardtal!$E$5*P17*P$7+Standardtal!$E$6*P$7*P17)))</f>
        <v/>
      </c>
      <c r="AL17" s="246" t="str">
        <f>IF($C17="","",IF($E17="",Standardtal!$E$5*Q17*Q$7*2,(Standardtal!$E$5*Q17*Q$7+Standardtal!$E$6*Q$7*Q17)))</f>
        <v/>
      </c>
      <c r="AM17" s="246" t="str">
        <f>IF($C17="","",IF($E17="",Standardtal!$E$5*R17*R$7*2,(Standardtal!$E$5*R17*R$7+Standardtal!$E$6*R$7*R17)))</f>
        <v/>
      </c>
      <c r="AN17" s="250"/>
      <c r="AO17" s="246" t="str">
        <f>IF($C17="","",IF(T17="",0,((Standardtal!$E$5*T$7)+(Standardtal!$E$6*T$7))*T17))</f>
        <v/>
      </c>
      <c r="AP17" s="246" t="str">
        <f>IF($C17="","",IF(U17="",0,((Standardtal!$E$5*U$7)+(Standardtal!$E$6*U$7))*U17))</f>
        <v/>
      </c>
      <c r="AQ17" s="246" t="str">
        <f>IF($C17="","",IF(V17="",0,((Standardtal!$E$5*V$7)+(Standardtal!$E$6*V$7))*V17))</f>
        <v/>
      </c>
      <c r="AR17" s="246" t="str">
        <f>IF($C17="","",IF(W17="",0,((Standardtal!$E$5*W$7)+(Standardtal!$E$6*W$7))*W17))</f>
        <v/>
      </c>
      <c r="AS17" s="246" t="str">
        <f>IF($C17="","",IF(X17="",0,((Standardtal!$E$5*X$7)+(Standardtal!$E$6*X$7))*X17))</f>
        <v/>
      </c>
      <c r="AT17" s="246" t="str">
        <f>IF($C17="","",IF(Y17="",0,((Standardtal!$E$5*Y$7)+(Standardtal!$E$6*Y$7))*Y17))</f>
        <v/>
      </c>
      <c r="AU17" s="250"/>
      <c r="AV17" s="246" t="str">
        <f>IF($C17="","",IF(AA17="",0,((Standardtal!$E$8*AA$7)+(Standardtal!$E$9*AA$7))*AA17))</f>
        <v/>
      </c>
      <c r="AW17" s="246" t="str">
        <f>IF($C17="","",IF(AB17="",0,((Standardtal!$E$8*AB$7)+(Standardtal!$E$9*AB$7))*AB17))</f>
        <v/>
      </c>
      <c r="AX17" s="246" t="str">
        <f>IF($C17="","",IF(AC17="",0,((Standardtal!$E$8*AC$7)+(Standardtal!$E$9*AC$7))*AC17))</f>
        <v/>
      </c>
      <c r="AY17" s="246" t="str">
        <f>IF($C17="","",IF(AD17="",0,((Standardtal!$E$8*AD$7)+(Standardtal!$E$9*AD$7))*AD17))</f>
        <v/>
      </c>
      <c r="AZ17" s="246" t="str">
        <f>IF($C17="","",IF(AE17="",0,((Standardtal!$E$8*AE$7)+(Standardtal!$E$9*AE$7))*AE17))</f>
        <v/>
      </c>
      <c r="BA17" s="246" t="str">
        <f>IF($C17="","",IF(AF17="",0,((Standardtal!$E$8*AF$7)+(Standardtal!$E$9*AF$7))*AF17))</f>
        <v/>
      </c>
      <c r="BB17" s="245"/>
      <c r="BC17" s="246" t="str">
        <f t="shared" si="11"/>
        <v/>
      </c>
      <c r="BD17" s="246" t="str">
        <f t="shared" si="12"/>
        <v/>
      </c>
      <c r="BE17" s="246" t="str">
        <f t="shared" si="12"/>
        <v/>
      </c>
      <c r="BF17" s="246" t="str">
        <f t="shared" si="12"/>
        <v/>
      </c>
      <c r="BG17" s="246" t="str">
        <f t="shared" si="12"/>
        <v/>
      </c>
      <c r="BH17" s="246" t="str">
        <f t="shared" si="12"/>
        <v/>
      </c>
      <c r="BI17" s="245"/>
      <c r="BJ17" s="246" t="str">
        <f>IF(C17="","",VLOOKUP(B17,Standardtal!$A$5:$B$37,2,FALSE))</f>
        <v/>
      </c>
      <c r="BK17" s="251"/>
      <c r="BL17" s="244" t="str">
        <f t="shared" si="13"/>
        <v/>
      </c>
      <c r="BM17" s="244" t="str">
        <f t="shared" si="13"/>
        <v/>
      </c>
      <c r="BN17" s="244" t="str">
        <f t="shared" si="13"/>
        <v/>
      </c>
      <c r="BO17" s="244" t="str">
        <f t="shared" si="13"/>
        <v/>
      </c>
      <c r="BP17" s="244" t="str">
        <f t="shared" si="13"/>
        <v/>
      </c>
      <c r="BQ17" s="244" t="str">
        <f t="shared" si="13"/>
        <v/>
      </c>
      <c r="BR17" s="245"/>
      <c r="BS17" s="246" t="str">
        <f t="shared" si="14"/>
        <v/>
      </c>
      <c r="BT17" s="246" t="str">
        <f t="shared" si="15"/>
        <v/>
      </c>
      <c r="BU17" s="246" t="str">
        <f t="shared" si="15"/>
        <v/>
      </c>
      <c r="BV17" s="246" t="str">
        <f t="shared" si="15"/>
        <v/>
      </c>
      <c r="BW17" s="246" t="str">
        <f t="shared" si="15"/>
        <v/>
      </c>
      <c r="BX17" s="246" t="str">
        <f t="shared" si="15"/>
        <v/>
      </c>
      <c r="BY17" s="39"/>
    </row>
    <row r="18" spans="1:77" s="176" customFormat="1" ht="20.100000000000001" customHeight="1" x14ac:dyDescent="0.2">
      <c r="A18" s="39"/>
      <c r="B18" s="260" t="s">
        <v>35</v>
      </c>
      <c r="C18" s="6"/>
      <c r="D18" s="262"/>
      <c r="E18" s="275"/>
      <c r="F18" s="262"/>
      <c r="G18" s="272" t="s">
        <v>107</v>
      </c>
      <c r="H18" s="28">
        <v>22</v>
      </c>
      <c r="I18" s="28"/>
      <c r="J18" s="29">
        <v>36</v>
      </c>
      <c r="K18" s="126"/>
      <c r="L18" s="143"/>
      <c r="M18" s="244" t="str">
        <f t="shared" si="16"/>
        <v/>
      </c>
      <c r="N18" s="244" t="str">
        <f t="shared" si="8"/>
        <v/>
      </c>
      <c r="O18" s="244" t="str">
        <f t="shared" si="8"/>
        <v/>
      </c>
      <c r="P18" s="244" t="str">
        <f t="shared" si="8"/>
        <v/>
      </c>
      <c r="Q18" s="244" t="str">
        <f t="shared" si="8"/>
        <v/>
      </c>
      <c r="R18" s="244" t="str">
        <f t="shared" si="8"/>
        <v/>
      </c>
      <c r="S18" s="247"/>
      <c r="T18" s="244" t="str">
        <f t="shared" si="9"/>
        <v/>
      </c>
      <c r="U18" s="244" t="str">
        <f t="shared" si="9"/>
        <v/>
      </c>
      <c r="V18" s="244" t="str">
        <f t="shared" si="9"/>
        <v/>
      </c>
      <c r="W18" s="244" t="str">
        <f t="shared" si="9"/>
        <v/>
      </c>
      <c r="X18" s="244" t="str">
        <f t="shared" si="9"/>
        <v/>
      </c>
      <c r="Y18" s="244" t="str">
        <f t="shared" si="9"/>
        <v/>
      </c>
      <c r="Z18" s="247"/>
      <c r="AA18" s="248" t="str">
        <f t="shared" si="10"/>
        <v/>
      </c>
      <c r="AB18" s="248" t="str">
        <f t="shared" si="10"/>
        <v/>
      </c>
      <c r="AC18" s="248" t="str">
        <f t="shared" si="10"/>
        <v/>
      </c>
      <c r="AD18" s="248" t="str">
        <f t="shared" si="10"/>
        <v/>
      </c>
      <c r="AE18" s="248" t="str">
        <f t="shared" si="10"/>
        <v/>
      </c>
      <c r="AF18" s="248" t="str">
        <f t="shared" si="10"/>
        <v/>
      </c>
      <c r="AG18" s="249"/>
      <c r="AH18" s="246" t="str">
        <f>IF($C18="","",IF($E18="",Standardtal!$E$5*M18*M$7*2,(Standardtal!$E$5*M18*M$7+Standardtal!$E$6*M$7*M18)))</f>
        <v/>
      </c>
      <c r="AI18" s="246" t="str">
        <f>IF($C18="","",IF($E18="",Standardtal!$E$5*N18*N$7*2,(Standardtal!$E$5*N18*N$7+Standardtal!$E$6*N$7*N18)))</f>
        <v/>
      </c>
      <c r="AJ18" s="246" t="str">
        <f>IF($C18="","",IF($E18="",Standardtal!$E$5*O18*O$7*2,(Standardtal!$E$5*O18*O$7+Standardtal!$E$6*O$7*O18)))</f>
        <v/>
      </c>
      <c r="AK18" s="246" t="str">
        <f>IF($C18="","",IF($E18="",Standardtal!$E$5*P18*P$7*2,(Standardtal!$E$5*P18*P$7+Standardtal!$E$6*P$7*P18)))</f>
        <v/>
      </c>
      <c r="AL18" s="246" t="str">
        <f>IF($C18="","",IF($E18="",Standardtal!$E$5*Q18*Q$7*2,(Standardtal!$E$5*Q18*Q$7+Standardtal!$E$6*Q$7*Q18)))</f>
        <v/>
      </c>
      <c r="AM18" s="246" t="str">
        <f>IF($C18="","",IF($E18="",Standardtal!$E$5*R18*R$7*2,(Standardtal!$E$5*R18*R$7+Standardtal!$E$6*R$7*R18)))</f>
        <v/>
      </c>
      <c r="AN18" s="250"/>
      <c r="AO18" s="246" t="str">
        <f>IF($C18="","",IF(T18="",0,((Standardtal!$E$5*T$7)+(Standardtal!$E$6*T$7))*T18))</f>
        <v/>
      </c>
      <c r="AP18" s="246" t="str">
        <f>IF($C18="","",IF(U18="",0,((Standardtal!$E$5*U$7)+(Standardtal!$E$6*U$7))*U18))</f>
        <v/>
      </c>
      <c r="AQ18" s="246" t="str">
        <f>IF($C18="","",IF(V18="",0,((Standardtal!$E$5*V$7)+(Standardtal!$E$6*V$7))*V18))</f>
        <v/>
      </c>
      <c r="AR18" s="246" t="str">
        <f>IF($C18="","",IF(W18="",0,((Standardtal!$E$5*W$7)+(Standardtal!$E$6*W$7))*W18))</f>
        <v/>
      </c>
      <c r="AS18" s="246" t="str">
        <f>IF($C18="","",IF(X18="",0,((Standardtal!$E$5*X$7)+(Standardtal!$E$6*X$7))*X18))</f>
        <v/>
      </c>
      <c r="AT18" s="246" t="str">
        <f>IF($C18="","",IF(Y18="",0,((Standardtal!$E$5*Y$7)+(Standardtal!$E$6*Y$7))*Y18))</f>
        <v/>
      </c>
      <c r="AU18" s="250"/>
      <c r="AV18" s="246" t="str">
        <f>IF($C18="","",IF(AA18="",0,((Standardtal!$E$8*AA$7)+(Standardtal!$E$9*AA$7))*AA18))</f>
        <v/>
      </c>
      <c r="AW18" s="246" t="str">
        <f>IF($C18="","",IF(AB18="",0,((Standardtal!$E$8*AB$7)+(Standardtal!$E$9*AB$7))*AB18))</f>
        <v/>
      </c>
      <c r="AX18" s="246" t="str">
        <f>IF($C18="","",IF(AC18="",0,((Standardtal!$E$8*AC$7)+(Standardtal!$E$9*AC$7))*AC18))</f>
        <v/>
      </c>
      <c r="AY18" s="246" t="str">
        <f>IF($C18="","",IF(AD18="",0,((Standardtal!$E$8*AD$7)+(Standardtal!$E$9*AD$7))*AD18))</f>
        <v/>
      </c>
      <c r="AZ18" s="246" t="str">
        <f>IF($C18="","",IF(AE18="",0,((Standardtal!$E$8*AE$7)+(Standardtal!$E$9*AE$7))*AE18))</f>
        <v/>
      </c>
      <c r="BA18" s="246" t="str">
        <f>IF($C18="","",IF(AF18="",0,((Standardtal!$E$8*AF$7)+(Standardtal!$E$9*AF$7))*AF18))</f>
        <v/>
      </c>
      <c r="BB18" s="245"/>
      <c r="BC18" s="246" t="str">
        <f t="shared" si="11"/>
        <v/>
      </c>
      <c r="BD18" s="246" t="str">
        <f t="shared" si="12"/>
        <v/>
      </c>
      <c r="BE18" s="246" t="str">
        <f t="shared" si="12"/>
        <v/>
      </c>
      <c r="BF18" s="246" t="str">
        <f t="shared" si="12"/>
        <v/>
      </c>
      <c r="BG18" s="246" t="str">
        <f t="shared" si="12"/>
        <v/>
      </c>
      <c r="BH18" s="246" t="str">
        <f t="shared" si="12"/>
        <v/>
      </c>
      <c r="BI18" s="245"/>
      <c r="BJ18" s="246" t="str">
        <f>IF(C18="","",VLOOKUP(B18,Standardtal!$A$5:$B$37,2,FALSE))</f>
        <v/>
      </c>
      <c r="BK18" s="251"/>
      <c r="BL18" s="244" t="str">
        <f t="shared" si="13"/>
        <v/>
      </c>
      <c r="BM18" s="244" t="str">
        <f t="shared" si="13"/>
        <v/>
      </c>
      <c r="BN18" s="244" t="str">
        <f t="shared" si="13"/>
        <v/>
      </c>
      <c r="BO18" s="244" t="str">
        <f t="shared" si="13"/>
        <v/>
      </c>
      <c r="BP18" s="244" t="str">
        <f t="shared" si="13"/>
        <v/>
      </c>
      <c r="BQ18" s="244" t="str">
        <f t="shared" si="13"/>
        <v/>
      </c>
      <c r="BR18" s="245"/>
      <c r="BS18" s="246" t="str">
        <f t="shared" si="14"/>
        <v/>
      </c>
      <c r="BT18" s="246" t="str">
        <f t="shared" si="15"/>
        <v/>
      </c>
      <c r="BU18" s="246" t="str">
        <f t="shared" si="15"/>
        <v/>
      </c>
      <c r="BV18" s="246" t="str">
        <f t="shared" si="15"/>
        <v/>
      </c>
      <c r="BW18" s="246" t="str">
        <f t="shared" si="15"/>
        <v/>
      </c>
      <c r="BX18" s="246" t="str">
        <f t="shared" si="15"/>
        <v/>
      </c>
      <c r="BY18" s="39"/>
    </row>
    <row r="19" spans="1:77" s="176" customFormat="1" ht="20.100000000000001" customHeight="1" x14ac:dyDescent="0.2">
      <c r="A19" s="39"/>
      <c r="B19" s="260" t="s">
        <v>35</v>
      </c>
      <c r="C19" s="6"/>
      <c r="D19" s="262"/>
      <c r="E19" s="275"/>
      <c r="F19" s="262"/>
      <c r="G19" s="272" t="s">
        <v>108</v>
      </c>
      <c r="H19" s="28">
        <v>16</v>
      </c>
      <c r="I19" s="28">
        <v>30</v>
      </c>
      <c r="J19" s="29">
        <v>60</v>
      </c>
      <c r="K19" s="126"/>
      <c r="L19" s="143"/>
      <c r="M19" s="244" t="str">
        <f t="shared" si="16"/>
        <v/>
      </c>
      <c r="N19" s="244" t="str">
        <f t="shared" si="8"/>
        <v/>
      </c>
      <c r="O19" s="244" t="str">
        <f t="shared" si="8"/>
        <v/>
      </c>
      <c r="P19" s="244" t="str">
        <f t="shared" si="8"/>
        <v/>
      </c>
      <c r="Q19" s="244" t="str">
        <f t="shared" si="8"/>
        <v/>
      </c>
      <c r="R19" s="244" t="str">
        <f t="shared" si="8"/>
        <v/>
      </c>
      <c r="S19" s="247"/>
      <c r="T19" s="244" t="str">
        <f t="shared" si="9"/>
        <v/>
      </c>
      <c r="U19" s="244" t="str">
        <f t="shared" si="9"/>
        <v/>
      </c>
      <c r="V19" s="244" t="str">
        <f t="shared" si="9"/>
        <v/>
      </c>
      <c r="W19" s="244" t="str">
        <f t="shared" si="9"/>
        <v/>
      </c>
      <c r="X19" s="244" t="str">
        <f t="shared" si="9"/>
        <v/>
      </c>
      <c r="Y19" s="244" t="str">
        <f t="shared" si="9"/>
        <v/>
      </c>
      <c r="Z19" s="247"/>
      <c r="AA19" s="248" t="str">
        <f t="shared" si="10"/>
        <v/>
      </c>
      <c r="AB19" s="248" t="str">
        <f t="shared" si="10"/>
        <v/>
      </c>
      <c r="AC19" s="248" t="str">
        <f t="shared" si="10"/>
        <v/>
      </c>
      <c r="AD19" s="248" t="str">
        <f t="shared" si="10"/>
        <v/>
      </c>
      <c r="AE19" s="248" t="str">
        <f t="shared" si="10"/>
        <v/>
      </c>
      <c r="AF19" s="248" t="str">
        <f t="shared" si="10"/>
        <v/>
      </c>
      <c r="AG19" s="249"/>
      <c r="AH19" s="246" t="str">
        <f>IF($C19="","",IF($E19="",Standardtal!$E$5*M19*M$7*2,(Standardtal!$E$5*M19*M$7+Standardtal!$E$6*M$7*M19)))</f>
        <v/>
      </c>
      <c r="AI19" s="246" t="str">
        <f>IF($C19="","",IF($E19="",Standardtal!$E$5*N19*N$7*2,(Standardtal!$E$5*N19*N$7+Standardtal!$E$6*N$7*N19)))</f>
        <v/>
      </c>
      <c r="AJ19" s="246" t="str">
        <f>IF($C19="","",IF($E19="",Standardtal!$E$5*O19*O$7*2,(Standardtal!$E$5*O19*O$7+Standardtal!$E$6*O$7*O19)))</f>
        <v/>
      </c>
      <c r="AK19" s="246" t="str">
        <f>IF($C19="","",IF($E19="",Standardtal!$E$5*P19*P$7*2,(Standardtal!$E$5*P19*P$7+Standardtal!$E$6*P$7*P19)))</f>
        <v/>
      </c>
      <c r="AL19" s="246" t="str">
        <f>IF($C19="","",IF($E19="",Standardtal!$E$5*Q19*Q$7*2,(Standardtal!$E$5*Q19*Q$7+Standardtal!$E$6*Q$7*Q19)))</f>
        <v/>
      </c>
      <c r="AM19" s="246" t="str">
        <f>IF($C19="","",IF($E19="",Standardtal!$E$5*R19*R$7*2,(Standardtal!$E$5*R19*R$7+Standardtal!$E$6*R$7*R19)))</f>
        <v/>
      </c>
      <c r="AN19" s="250"/>
      <c r="AO19" s="246" t="str">
        <f>IF($C19="","",IF(T19="",0,((Standardtal!$E$5*T$7)+(Standardtal!$E$6*T$7))*T19))</f>
        <v/>
      </c>
      <c r="AP19" s="246" t="str">
        <f>IF($C19="","",IF(U19="",0,((Standardtal!$E$5*U$7)+(Standardtal!$E$6*U$7))*U19))</f>
        <v/>
      </c>
      <c r="AQ19" s="246" t="str">
        <f>IF($C19="","",IF(V19="",0,((Standardtal!$E$5*V$7)+(Standardtal!$E$6*V$7))*V19))</f>
        <v/>
      </c>
      <c r="AR19" s="246" t="str">
        <f>IF($C19="","",IF(W19="",0,((Standardtal!$E$5*W$7)+(Standardtal!$E$6*W$7))*W19))</f>
        <v/>
      </c>
      <c r="AS19" s="246" t="str">
        <f>IF($C19="","",IF(X19="",0,((Standardtal!$E$5*X$7)+(Standardtal!$E$6*X$7))*X19))</f>
        <v/>
      </c>
      <c r="AT19" s="246" t="str">
        <f>IF($C19="","",IF(Y19="",0,((Standardtal!$E$5*Y$7)+(Standardtal!$E$6*Y$7))*Y19))</f>
        <v/>
      </c>
      <c r="AU19" s="250"/>
      <c r="AV19" s="246" t="str">
        <f>IF($C19="","",IF(AA19="",0,((Standardtal!$E$8*AA$7)+(Standardtal!$E$9*AA$7))*AA19))</f>
        <v/>
      </c>
      <c r="AW19" s="246" t="str">
        <f>IF($C19="","",IF(AB19="",0,((Standardtal!$E$8*AB$7)+(Standardtal!$E$9*AB$7))*AB19))</f>
        <v/>
      </c>
      <c r="AX19" s="246" t="str">
        <f>IF($C19="","",IF(AC19="",0,((Standardtal!$E$8*AC$7)+(Standardtal!$E$9*AC$7))*AC19))</f>
        <v/>
      </c>
      <c r="AY19" s="246" t="str">
        <f>IF($C19="","",IF(AD19="",0,((Standardtal!$E$8*AD$7)+(Standardtal!$E$9*AD$7))*AD19))</f>
        <v/>
      </c>
      <c r="AZ19" s="246" t="str">
        <f>IF($C19="","",IF(AE19="",0,((Standardtal!$E$8*AE$7)+(Standardtal!$E$9*AE$7))*AE19))</f>
        <v/>
      </c>
      <c r="BA19" s="246" t="str">
        <f>IF($C19="","",IF(AF19="",0,((Standardtal!$E$8*AF$7)+(Standardtal!$E$9*AF$7))*AF19))</f>
        <v/>
      </c>
      <c r="BB19" s="245"/>
      <c r="BC19" s="246" t="str">
        <f t="shared" si="11"/>
        <v/>
      </c>
      <c r="BD19" s="246" t="str">
        <f t="shared" si="12"/>
        <v/>
      </c>
      <c r="BE19" s="246" t="str">
        <f t="shared" si="12"/>
        <v/>
      </c>
      <c r="BF19" s="246" t="str">
        <f t="shared" si="12"/>
        <v/>
      </c>
      <c r="BG19" s="246" t="str">
        <f t="shared" si="12"/>
        <v/>
      </c>
      <c r="BH19" s="246" t="str">
        <f t="shared" si="12"/>
        <v/>
      </c>
      <c r="BI19" s="245"/>
      <c r="BJ19" s="246" t="str">
        <f>IF(C19="","",VLOOKUP(B19,Standardtal!$A$5:$B$37,2,FALSE))</f>
        <v/>
      </c>
      <c r="BK19" s="251"/>
      <c r="BL19" s="244" t="str">
        <f t="shared" ref="BL19:BQ31" si="17">IF($C19="","",BL$8*$BJ19*$C19)</f>
        <v/>
      </c>
      <c r="BM19" s="244" t="str">
        <f t="shared" si="17"/>
        <v/>
      </c>
      <c r="BN19" s="244" t="str">
        <f t="shared" si="17"/>
        <v/>
      </c>
      <c r="BO19" s="244" t="str">
        <f t="shared" si="17"/>
        <v/>
      </c>
      <c r="BP19" s="244" t="str">
        <f t="shared" si="17"/>
        <v/>
      </c>
      <c r="BQ19" s="244" t="str">
        <f t="shared" si="17"/>
        <v/>
      </c>
      <c r="BR19" s="245"/>
      <c r="BS19" s="246" t="str">
        <f t="shared" si="14"/>
        <v/>
      </c>
      <c r="BT19" s="246" t="str">
        <f t="shared" si="15"/>
        <v/>
      </c>
      <c r="BU19" s="246" t="str">
        <f t="shared" si="15"/>
        <v/>
      </c>
      <c r="BV19" s="246" t="str">
        <f t="shared" si="15"/>
        <v/>
      </c>
      <c r="BW19" s="246" t="str">
        <f t="shared" si="15"/>
        <v/>
      </c>
      <c r="BX19" s="246" t="str">
        <f t="shared" si="15"/>
        <v/>
      </c>
      <c r="BY19" s="39"/>
    </row>
    <row r="20" spans="1:77" s="176" customFormat="1" ht="20.100000000000001" customHeight="1" x14ac:dyDescent="0.2">
      <c r="A20" s="39"/>
      <c r="B20" s="18" t="s">
        <v>88</v>
      </c>
      <c r="C20" s="6">
        <v>2</v>
      </c>
      <c r="D20" s="269">
        <v>100</v>
      </c>
      <c r="E20" s="275"/>
      <c r="F20" s="262"/>
      <c r="G20" s="276"/>
      <c r="H20" s="264"/>
      <c r="I20" s="264"/>
      <c r="J20" s="277"/>
      <c r="K20" s="126"/>
      <c r="L20" s="143"/>
      <c r="M20" s="244">
        <f t="shared" si="16"/>
        <v>2</v>
      </c>
      <c r="N20" s="244">
        <f t="shared" si="8"/>
        <v>2</v>
      </c>
      <c r="O20" s="244">
        <f t="shared" si="8"/>
        <v>2</v>
      </c>
      <c r="P20" s="244">
        <f t="shared" si="8"/>
        <v>2</v>
      </c>
      <c r="Q20" s="244">
        <f t="shared" si="8"/>
        <v>2</v>
      </c>
      <c r="R20" s="244">
        <f t="shared" si="8"/>
        <v>2</v>
      </c>
      <c r="S20" s="247"/>
      <c r="T20" s="244" t="str">
        <f t="shared" si="9"/>
        <v/>
      </c>
      <c r="U20" s="244" t="str">
        <f t="shared" si="9"/>
        <v/>
      </c>
      <c r="V20" s="244" t="str">
        <f t="shared" si="9"/>
        <v/>
      </c>
      <c r="W20" s="244" t="str">
        <f t="shared" si="9"/>
        <v/>
      </c>
      <c r="X20" s="244" t="str">
        <f t="shared" si="9"/>
        <v/>
      </c>
      <c r="Y20" s="244" t="str">
        <f t="shared" si="9"/>
        <v/>
      </c>
      <c r="Z20" s="247"/>
      <c r="AA20" s="248" t="str">
        <f t="shared" si="10"/>
        <v/>
      </c>
      <c r="AB20" s="248" t="str">
        <f t="shared" si="10"/>
        <v/>
      </c>
      <c r="AC20" s="248" t="str">
        <f t="shared" si="10"/>
        <v/>
      </c>
      <c r="AD20" s="248" t="str">
        <f t="shared" si="10"/>
        <v/>
      </c>
      <c r="AE20" s="248" t="str">
        <f t="shared" si="10"/>
        <v/>
      </c>
      <c r="AF20" s="248" t="str">
        <f t="shared" si="10"/>
        <v/>
      </c>
      <c r="AG20" s="249"/>
      <c r="AH20" s="246">
        <f>IF($C20="","",IF($E20="",Standardtal!$E$5*M20*M$7*2,(Standardtal!$E$5*M20*M$7+Standardtal!$E$6*M$7*M20)))</f>
        <v>3.2258064516129035</v>
      </c>
      <c r="AI20" s="246">
        <f>IF($C20="","",IF($E20="",Standardtal!$E$5*N20*N$7*2,(Standardtal!$E$5*N20*N$7+Standardtal!$E$6*N$7*N20)))</f>
        <v>9.67741935483871</v>
      </c>
      <c r="AJ20" s="246">
        <f>IF($C20="","",IF($E20="",Standardtal!$E$5*O20*O$7*2,(Standardtal!$E$5*O20*O$7+Standardtal!$E$6*O$7*O20)))</f>
        <v>32.258064516129032</v>
      </c>
      <c r="AK20" s="246">
        <f>IF($C20="","",IF($E20="",Standardtal!$E$5*P20*P$7*2,(Standardtal!$E$5*P20*P$7+Standardtal!$E$6*P$7*P20)))</f>
        <v>64.516129032258064</v>
      </c>
      <c r="AL20" s="246">
        <f>IF($C20="","",IF($E20="",Standardtal!$E$5*Q20*Q$7*2,(Standardtal!$E$5*Q20*Q$7+Standardtal!$E$6*Q$7*Q20)))</f>
        <v>96.774193548387103</v>
      </c>
      <c r="AM20" s="246">
        <f>IF($C20="","",IF($E20="",Standardtal!$E$5*R20*R$7*2,(Standardtal!$E$5*R20*R$7+Standardtal!$E$6*R$7*R20)))</f>
        <v>161.29032258064518</v>
      </c>
      <c r="AN20" s="250"/>
      <c r="AO20" s="246">
        <f>IF($C20="","",IF(T20="",0,((Standardtal!$E$5*T$7)+(Standardtal!$E$6*T$7))*T20))</f>
        <v>0</v>
      </c>
      <c r="AP20" s="246">
        <f>IF($C20="","",IF(U20="",0,((Standardtal!$E$5*U$7)+(Standardtal!$E$6*U$7))*U20))</f>
        <v>0</v>
      </c>
      <c r="AQ20" s="246">
        <f>IF($C20="","",IF(V20="",0,((Standardtal!$E$5*V$7)+(Standardtal!$E$6*V$7))*V20))</f>
        <v>0</v>
      </c>
      <c r="AR20" s="246">
        <f>IF($C20="","",IF(W20="",0,((Standardtal!$E$5*W$7)+(Standardtal!$E$6*W$7))*W20))</f>
        <v>0</v>
      </c>
      <c r="AS20" s="246">
        <f>IF($C20="","",IF(X20="",0,((Standardtal!$E$5*X$7)+(Standardtal!$E$6*X$7))*X20))</f>
        <v>0</v>
      </c>
      <c r="AT20" s="246">
        <f>IF($C20="","",IF(Y20="",0,((Standardtal!$E$5*Y$7)+(Standardtal!$E$6*Y$7))*Y20))</f>
        <v>0</v>
      </c>
      <c r="AU20" s="250"/>
      <c r="AV20" s="246">
        <f>IF($C20="","",IF(AA20="",0,((Standardtal!$E$8*AA$7)+(Standardtal!$E$9*AA$7))*AA20))</f>
        <v>0</v>
      </c>
      <c r="AW20" s="246">
        <f>IF($C20="","",IF(AB20="",0,((Standardtal!$E$8*AB$7)+(Standardtal!$E$9*AB$7))*AB20))</f>
        <v>0</v>
      </c>
      <c r="AX20" s="246">
        <f>IF($C20="","",IF(AC20="",0,((Standardtal!$E$8*AC$7)+(Standardtal!$E$9*AC$7))*AC20))</f>
        <v>0</v>
      </c>
      <c r="AY20" s="246">
        <f>IF($C20="","",IF(AD20="",0,((Standardtal!$E$8*AD$7)+(Standardtal!$E$9*AD$7))*AD20))</f>
        <v>0</v>
      </c>
      <c r="AZ20" s="246">
        <f>IF($C20="","",IF(AE20="",0,((Standardtal!$E$8*AE$7)+(Standardtal!$E$9*AE$7))*AE20))</f>
        <v>0</v>
      </c>
      <c r="BA20" s="246">
        <f>IF($C20="","",IF(AF20="",0,((Standardtal!$E$8*AF$7)+(Standardtal!$E$9*AF$7))*AF20))</f>
        <v>0</v>
      </c>
      <c r="BB20" s="245"/>
      <c r="BC20" s="246">
        <f t="shared" si="11"/>
        <v>3.2258064516129035</v>
      </c>
      <c r="BD20" s="246">
        <f t="shared" si="12"/>
        <v>9.67741935483871</v>
      </c>
      <c r="BE20" s="246">
        <f t="shared" si="12"/>
        <v>32.258064516129032</v>
      </c>
      <c r="BF20" s="246">
        <f t="shared" si="12"/>
        <v>64.516129032258064</v>
      </c>
      <c r="BG20" s="246">
        <f t="shared" si="12"/>
        <v>96.774193548387103</v>
      </c>
      <c r="BH20" s="246">
        <f t="shared" si="12"/>
        <v>161.29032258064518</v>
      </c>
      <c r="BI20" s="245"/>
      <c r="BJ20" s="246">
        <f>IF(C20="","",VLOOKUP(B20,Standardtal!$A$5:$B$37,2,FALSE))</f>
        <v>8</v>
      </c>
      <c r="BK20" s="251"/>
      <c r="BL20" s="244">
        <f t="shared" si="17"/>
        <v>160</v>
      </c>
      <c r="BM20" s="244">
        <f t="shared" si="17"/>
        <v>160</v>
      </c>
      <c r="BN20" s="244">
        <f t="shared" si="17"/>
        <v>160</v>
      </c>
      <c r="BO20" s="244">
        <f t="shared" si="17"/>
        <v>160</v>
      </c>
      <c r="BP20" s="244">
        <f t="shared" si="17"/>
        <v>160</v>
      </c>
      <c r="BQ20" s="244">
        <f t="shared" si="17"/>
        <v>160</v>
      </c>
      <c r="BR20" s="245"/>
      <c r="BS20" s="246">
        <f t="shared" si="14"/>
        <v>1.9762845849802375</v>
      </c>
      <c r="BT20" s="246">
        <f t="shared" si="15"/>
        <v>5.7034220532319395</v>
      </c>
      <c r="BU20" s="246">
        <f t="shared" si="15"/>
        <v>16.778523489932887</v>
      </c>
      <c r="BV20" s="246">
        <f t="shared" si="15"/>
        <v>28.735632183908049</v>
      </c>
      <c r="BW20" s="246">
        <f t="shared" si="15"/>
        <v>37.688442211055282</v>
      </c>
      <c r="BX20" s="246">
        <f t="shared" si="15"/>
        <v>50.200803212851412</v>
      </c>
      <c r="BY20" s="39"/>
    </row>
    <row r="21" spans="1:77" s="176" customFormat="1" ht="20.100000000000001" customHeight="1" x14ac:dyDescent="0.2">
      <c r="A21" s="39"/>
      <c r="B21" s="260" t="s">
        <v>71</v>
      </c>
      <c r="C21" s="6">
        <v>1</v>
      </c>
      <c r="D21" s="269">
        <v>100</v>
      </c>
      <c r="E21" s="275"/>
      <c r="F21" s="262"/>
      <c r="G21" s="276"/>
      <c r="H21" s="264"/>
      <c r="I21" s="264"/>
      <c r="J21" s="277"/>
      <c r="K21" s="126"/>
      <c r="L21" s="143"/>
      <c r="M21" s="244">
        <f t="shared" si="16"/>
        <v>1</v>
      </c>
      <c r="N21" s="244">
        <f t="shared" si="8"/>
        <v>1</v>
      </c>
      <c r="O21" s="244">
        <f t="shared" si="8"/>
        <v>1</v>
      </c>
      <c r="P21" s="244">
        <f t="shared" si="8"/>
        <v>1</v>
      </c>
      <c r="Q21" s="244">
        <f t="shared" si="8"/>
        <v>1</v>
      </c>
      <c r="R21" s="244">
        <f t="shared" si="8"/>
        <v>1</v>
      </c>
      <c r="S21" s="247"/>
      <c r="T21" s="244" t="str">
        <f t="shared" si="9"/>
        <v/>
      </c>
      <c r="U21" s="244" t="str">
        <f t="shared" si="9"/>
        <v/>
      </c>
      <c r="V21" s="244" t="str">
        <f t="shared" si="9"/>
        <v/>
      </c>
      <c r="W21" s="244" t="str">
        <f t="shared" si="9"/>
        <v/>
      </c>
      <c r="X21" s="244" t="str">
        <f t="shared" si="9"/>
        <v/>
      </c>
      <c r="Y21" s="244" t="str">
        <f t="shared" si="9"/>
        <v/>
      </c>
      <c r="Z21" s="247"/>
      <c r="AA21" s="248" t="str">
        <f t="shared" si="10"/>
        <v/>
      </c>
      <c r="AB21" s="248" t="str">
        <f t="shared" si="10"/>
        <v/>
      </c>
      <c r="AC21" s="248" t="str">
        <f t="shared" si="10"/>
        <v/>
      </c>
      <c r="AD21" s="248" t="str">
        <f t="shared" si="10"/>
        <v/>
      </c>
      <c r="AE21" s="248" t="str">
        <f t="shared" si="10"/>
        <v/>
      </c>
      <c r="AF21" s="248" t="str">
        <f t="shared" si="10"/>
        <v/>
      </c>
      <c r="AG21" s="249"/>
      <c r="AH21" s="246">
        <f>IF($C21="","",IF($E21="",Standardtal!$E$5*M21*M$7*2,(Standardtal!$E$5*M21*M$7+Standardtal!$E$6*M$7*M21)))</f>
        <v>1.6129032258064517</v>
      </c>
      <c r="AI21" s="246">
        <f>IF($C21="","",IF($E21="",Standardtal!$E$5*N21*N$7*2,(Standardtal!$E$5*N21*N$7+Standardtal!$E$6*N$7*N21)))</f>
        <v>4.838709677419355</v>
      </c>
      <c r="AJ21" s="246">
        <f>IF($C21="","",IF($E21="",Standardtal!$E$5*O21*O$7*2,(Standardtal!$E$5*O21*O$7+Standardtal!$E$6*O$7*O21)))</f>
        <v>16.129032258064516</v>
      </c>
      <c r="AK21" s="246">
        <f>IF($C21="","",IF($E21="",Standardtal!$E$5*P21*P$7*2,(Standardtal!$E$5*P21*P$7+Standardtal!$E$6*P$7*P21)))</f>
        <v>32.258064516129032</v>
      </c>
      <c r="AL21" s="246">
        <f>IF($C21="","",IF($E21="",Standardtal!$E$5*Q21*Q$7*2,(Standardtal!$E$5*Q21*Q$7+Standardtal!$E$6*Q$7*Q21)))</f>
        <v>48.387096774193552</v>
      </c>
      <c r="AM21" s="246">
        <f>IF($C21="","",IF($E21="",Standardtal!$E$5*R21*R$7*2,(Standardtal!$E$5*R21*R$7+Standardtal!$E$6*R$7*R21)))</f>
        <v>80.645161290322591</v>
      </c>
      <c r="AN21" s="250"/>
      <c r="AO21" s="246">
        <f>IF($C21="","",IF(T21="",0,((Standardtal!$E$5*T$7)+(Standardtal!$E$6*T$7))*T21))</f>
        <v>0</v>
      </c>
      <c r="AP21" s="246">
        <f>IF($C21="","",IF(U21="",0,((Standardtal!$E$5*U$7)+(Standardtal!$E$6*U$7))*U21))</f>
        <v>0</v>
      </c>
      <c r="AQ21" s="246">
        <f>IF($C21="","",IF(V21="",0,((Standardtal!$E$5*V$7)+(Standardtal!$E$6*V$7))*V21))</f>
        <v>0</v>
      </c>
      <c r="AR21" s="246">
        <f>IF($C21="","",IF(W21="",0,((Standardtal!$E$5*W$7)+(Standardtal!$E$6*W$7))*W21))</f>
        <v>0</v>
      </c>
      <c r="AS21" s="246">
        <f>IF($C21="","",IF(X21="",0,((Standardtal!$E$5*X$7)+(Standardtal!$E$6*X$7))*X21))</f>
        <v>0</v>
      </c>
      <c r="AT21" s="246">
        <f>IF($C21="","",IF(Y21="",0,((Standardtal!$E$5*Y$7)+(Standardtal!$E$6*Y$7))*Y21))</f>
        <v>0</v>
      </c>
      <c r="AU21" s="250"/>
      <c r="AV21" s="246">
        <f>IF($C21="","",IF(AA21="",0,((Standardtal!$E$8*AA$7)+(Standardtal!$E$9*AA$7))*AA21))</f>
        <v>0</v>
      </c>
      <c r="AW21" s="246">
        <f>IF($C21="","",IF(AB21="",0,((Standardtal!$E$8*AB$7)+(Standardtal!$E$9*AB$7))*AB21))</f>
        <v>0</v>
      </c>
      <c r="AX21" s="246">
        <f>IF($C21="","",IF(AC21="",0,((Standardtal!$E$8*AC$7)+(Standardtal!$E$9*AC$7))*AC21))</f>
        <v>0</v>
      </c>
      <c r="AY21" s="246">
        <f>IF($C21="","",IF(AD21="",0,((Standardtal!$E$8*AD$7)+(Standardtal!$E$9*AD$7))*AD21))</f>
        <v>0</v>
      </c>
      <c r="AZ21" s="246">
        <f>IF($C21="","",IF(AE21="",0,((Standardtal!$E$8*AE$7)+(Standardtal!$E$9*AE$7))*AE21))</f>
        <v>0</v>
      </c>
      <c r="BA21" s="246">
        <f>IF($C21="","",IF(AF21="",0,((Standardtal!$E$8*AF$7)+(Standardtal!$E$9*AF$7))*AF21))</f>
        <v>0</v>
      </c>
      <c r="BB21" s="245"/>
      <c r="BC21" s="246">
        <f t="shared" si="11"/>
        <v>1.6129032258064517</v>
      </c>
      <c r="BD21" s="246">
        <f t="shared" si="12"/>
        <v>4.838709677419355</v>
      </c>
      <c r="BE21" s="246">
        <f t="shared" si="12"/>
        <v>16.129032258064516</v>
      </c>
      <c r="BF21" s="246">
        <f t="shared" si="12"/>
        <v>32.258064516129032</v>
      </c>
      <c r="BG21" s="246">
        <f t="shared" si="12"/>
        <v>48.387096774193552</v>
      </c>
      <c r="BH21" s="246">
        <f t="shared" si="12"/>
        <v>80.645161290322591</v>
      </c>
      <c r="BI21" s="245"/>
      <c r="BJ21" s="246">
        <f>IF(C21="","",VLOOKUP(B21,Standardtal!$A$5:$B$37,2,FALSE))</f>
        <v>4</v>
      </c>
      <c r="BK21" s="251"/>
      <c r="BL21" s="244">
        <f t="shared" si="17"/>
        <v>40</v>
      </c>
      <c r="BM21" s="244">
        <f t="shared" si="17"/>
        <v>40</v>
      </c>
      <c r="BN21" s="244">
        <f t="shared" si="17"/>
        <v>40</v>
      </c>
      <c r="BO21" s="244">
        <f t="shared" si="17"/>
        <v>40</v>
      </c>
      <c r="BP21" s="244">
        <f t="shared" si="17"/>
        <v>40</v>
      </c>
      <c r="BQ21" s="244">
        <f t="shared" si="17"/>
        <v>40</v>
      </c>
      <c r="BR21" s="245"/>
      <c r="BS21" s="246">
        <f t="shared" si="14"/>
        <v>3.8759689922480627</v>
      </c>
      <c r="BT21" s="246">
        <f t="shared" si="15"/>
        <v>10.791366906474821</v>
      </c>
      <c r="BU21" s="246">
        <f t="shared" si="15"/>
        <v>28.735632183908049</v>
      </c>
      <c r="BV21" s="246">
        <f t="shared" si="15"/>
        <v>44.642857142857146</v>
      </c>
      <c r="BW21" s="246">
        <f t="shared" si="15"/>
        <v>54.744525547445257</v>
      </c>
      <c r="BX21" s="246">
        <f t="shared" si="15"/>
        <v>66.844919786096256</v>
      </c>
      <c r="BY21" s="39"/>
    </row>
    <row r="22" spans="1:77" s="176" customFormat="1" ht="20.100000000000001" customHeight="1" x14ac:dyDescent="0.2">
      <c r="A22" s="39"/>
      <c r="B22" s="260" t="s">
        <v>72</v>
      </c>
      <c r="C22" s="6"/>
      <c r="D22" s="269"/>
      <c r="E22" s="275"/>
      <c r="F22" s="262"/>
      <c r="G22" s="276"/>
      <c r="H22" s="264"/>
      <c r="I22" s="264"/>
      <c r="J22" s="277"/>
      <c r="K22" s="126"/>
      <c r="L22" s="143"/>
      <c r="M22" s="244" t="str">
        <f t="shared" si="16"/>
        <v/>
      </c>
      <c r="N22" s="244" t="str">
        <f t="shared" si="8"/>
        <v/>
      </c>
      <c r="O22" s="244" t="str">
        <f t="shared" si="8"/>
        <v/>
      </c>
      <c r="P22" s="244" t="str">
        <f t="shared" si="8"/>
        <v/>
      </c>
      <c r="Q22" s="244" t="str">
        <f t="shared" si="8"/>
        <v/>
      </c>
      <c r="R22" s="244" t="str">
        <f t="shared" si="8"/>
        <v/>
      </c>
      <c r="S22" s="247"/>
      <c r="T22" s="244" t="str">
        <f t="shared" si="9"/>
        <v/>
      </c>
      <c r="U22" s="244" t="str">
        <f t="shared" si="9"/>
        <v/>
      </c>
      <c r="V22" s="244" t="str">
        <f t="shared" si="9"/>
        <v/>
      </c>
      <c r="W22" s="244" t="str">
        <f t="shared" si="9"/>
        <v/>
      </c>
      <c r="X22" s="244" t="str">
        <f t="shared" si="9"/>
        <v/>
      </c>
      <c r="Y22" s="244" t="str">
        <f t="shared" si="9"/>
        <v/>
      </c>
      <c r="Z22" s="247"/>
      <c r="AA22" s="248" t="str">
        <f t="shared" si="10"/>
        <v/>
      </c>
      <c r="AB22" s="248" t="str">
        <f t="shared" si="10"/>
        <v/>
      </c>
      <c r="AC22" s="248" t="str">
        <f t="shared" si="10"/>
        <v/>
      </c>
      <c r="AD22" s="248" t="str">
        <f t="shared" si="10"/>
        <v/>
      </c>
      <c r="AE22" s="248" t="str">
        <f t="shared" si="10"/>
        <v/>
      </c>
      <c r="AF22" s="248" t="str">
        <f t="shared" si="10"/>
        <v/>
      </c>
      <c r="AG22" s="249"/>
      <c r="AH22" s="246" t="str">
        <f>IF($C22="","",IF($E22="",Standardtal!$E$5*M22*M$7*2,(Standardtal!$E$5*M22*M$7+Standardtal!$E$6*M$7*M22)))</f>
        <v/>
      </c>
      <c r="AI22" s="246" t="str">
        <f>IF($C22="","",IF($E22="",Standardtal!$E$5*N22*N$7*2,(Standardtal!$E$5*N22*N$7+Standardtal!$E$6*N$7*N22)))</f>
        <v/>
      </c>
      <c r="AJ22" s="246" t="str">
        <f>IF($C22="","",IF($E22="",Standardtal!$E$5*O22*O$7*2,(Standardtal!$E$5*O22*O$7+Standardtal!$E$6*O$7*O22)))</f>
        <v/>
      </c>
      <c r="AK22" s="246" t="str">
        <f>IF($C22="","",IF($E22="",Standardtal!$E$5*P22*P$7*2,(Standardtal!$E$5*P22*P$7+Standardtal!$E$6*P$7*P22)))</f>
        <v/>
      </c>
      <c r="AL22" s="246" t="str">
        <f>IF($C22="","",IF($E22="",Standardtal!$E$5*Q22*Q$7*2,(Standardtal!$E$5*Q22*Q$7+Standardtal!$E$6*Q$7*Q22)))</f>
        <v/>
      </c>
      <c r="AM22" s="246" t="str">
        <f>IF($C22="","",IF($E22="",Standardtal!$E$5*R22*R$7*2,(Standardtal!$E$5*R22*R$7+Standardtal!$E$6*R$7*R22)))</f>
        <v/>
      </c>
      <c r="AN22" s="250"/>
      <c r="AO22" s="246" t="str">
        <f>IF($C22="","",IF(T22="",0,((Standardtal!$E$5*T$7)+(Standardtal!$E$6*T$7))*T22))</f>
        <v/>
      </c>
      <c r="AP22" s="246" t="str">
        <f>IF($C22="","",IF(U22="",0,((Standardtal!$E$5*U$7)+(Standardtal!$E$6*U$7))*U22))</f>
        <v/>
      </c>
      <c r="AQ22" s="246" t="str">
        <f>IF($C22="","",IF(V22="",0,((Standardtal!$E$5*V$7)+(Standardtal!$E$6*V$7))*V22))</f>
        <v/>
      </c>
      <c r="AR22" s="246" t="str">
        <f>IF($C22="","",IF(W22="",0,((Standardtal!$E$5*W$7)+(Standardtal!$E$6*W$7))*W22))</f>
        <v/>
      </c>
      <c r="AS22" s="246" t="str">
        <f>IF($C22="","",IF(X22="",0,((Standardtal!$E$5*X$7)+(Standardtal!$E$6*X$7))*X22))</f>
        <v/>
      </c>
      <c r="AT22" s="246" t="str">
        <f>IF($C22="","",IF(Y22="",0,((Standardtal!$E$5*Y$7)+(Standardtal!$E$6*Y$7))*Y22))</f>
        <v/>
      </c>
      <c r="AU22" s="250"/>
      <c r="AV22" s="246" t="str">
        <f>IF($C22="","",IF(AA22="",0,((Standardtal!$E$8*AA$7)+(Standardtal!$E$9*AA$7))*AA22))</f>
        <v/>
      </c>
      <c r="AW22" s="246" t="str">
        <f>IF($C22="","",IF(AB22="",0,((Standardtal!$E$8*AB$7)+(Standardtal!$E$9*AB$7))*AB22))</f>
        <v/>
      </c>
      <c r="AX22" s="246" t="str">
        <f>IF($C22="","",IF(AC22="",0,((Standardtal!$E$8*AC$7)+(Standardtal!$E$9*AC$7))*AC22))</f>
        <v/>
      </c>
      <c r="AY22" s="246" t="str">
        <f>IF($C22="","",IF(AD22="",0,((Standardtal!$E$8*AD$7)+(Standardtal!$E$9*AD$7))*AD22))</f>
        <v/>
      </c>
      <c r="AZ22" s="246" t="str">
        <f>IF($C22="","",IF(AE22="",0,((Standardtal!$E$8*AE$7)+(Standardtal!$E$9*AE$7))*AE22))</f>
        <v/>
      </c>
      <c r="BA22" s="246" t="str">
        <f>IF($C22="","",IF(AF22="",0,((Standardtal!$E$8*AF$7)+(Standardtal!$E$9*AF$7))*AF22))</f>
        <v/>
      </c>
      <c r="BB22" s="245"/>
      <c r="BC22" s="246" t="str">
        <f t="shared" si="11"/>
        <v/>
      </c>
      <c r="BD22" s="246" t="str">
        <f t="shared" si="12"/>
        <v/>
      </c>
      <c r="BE22" s="246" t="str">
        <f t="shared" si="12"/>
        <v/>
      </c>
      <c r="BF22" s="246" t="str">
        <f t="shared" si="12"/>
        <v/>
      </c>
      <c r="BG22" s="246" t="str">
        <f t="shared" si="12"/>
        <v/>
      </c>
      <c r="BH22" s="246" t="str">
        <f t="shared" si="12"/>
        <v/>
      </c>
      <c r="BI22" s="245"/>
      <c r="BJ22" s="246" t="str">
        <f>IF(C22="","",VLOOKUP(B22,Standardtal!$A$5:$B$37,2,FALSE))</f>
        <v/>
      </c>
      <c r="BK22" s="251"/>
      <c r="BL22" s="244" t="str">
        <f t="shared" si="17"/>
        <v/>
      </c>
      <c r="BM22" s="244" t="str">
        <f t="shared" si="17"/>
        <v/>
      </c>
      <c r="BN22" s="244" t="str">
        <f t="shared" si="17"/>
        <v/>
      </c>
      <c r="BO22" s="244" t="str">
        <f t="shared" si="17"/>
        <v/>
      </c>
      <c r="BP22" s="244" t="str">
        <f t="shared" si="17"/>
        <v/>
      </c>
      <c r="BQ22" s="244" t="str">
        <f t="shared" si="17"/>
        <v/>
      </c>
      <c r="BR22" s="245"/>
      <c r="BS22" s="246" t="str">
        <f t="shared" si="14"/>
        <v/>
      </c>
      <c r="BT22" s="246" t="str">
        <f t="shared" si="15"/>
        <v/>
      </c>
      <c r="BU22" s="246" t="str">
        <f t="shared" si="15"/>
        <v/>
      </c>
      <c r="BV22" s="246" t="str">
        <f t="shared" si="15"/>
        <v/>
      </c>
      <c r="BW22" s="246" t="str">
        <f t="shared" si="15"/>
        <v/>
      </c>
      <c r="BX22" s="246" t="str">
        <f t="shared" si="15"/>
        <v/>
      </c>
      <c r="BY22" s="39"/>
    </row>
    <row r="23" spans="1:77" s="176" customFormat="1" ht="20.100000000000001" customHeight="1" x14ac:dyDescent="0.2">
      <c r="A23" s="39"/>
      <c r="B23" s="18" t="s">
        <v>84</v>
      </c>
      <c r="C23" s="6"/>
      <c r="D23" s="269"/>
      <c r="E23" s="275"/>
      <c r="F23" s="262"/>
      <c r="G23" s="276"/>
      <c r="H23" s="264"/>
      <c r="I23" s="264"/>
      <c r="J23" s="277"/>
      <c r="K23" s="126"/>
      <c r="L23" s="143"/>
      <c r="M23" s="244" t="str">
        <f t="shared" si="16"/>
        <v/>
      </c>
      <c r="N23" s="244" t="str">
        <f t="shared" si="8"/>
        <v/>
      </c>
      <c r="O23" s="244" t="str">
        <f t="shared" si="8"/>
        <v/>
      </c>
      <c r="P23" s="244" t="str">
        <f t="shared" si="8"/>
        <v/>
      </c>
      <c r="Q23" s="244" t="str">
        <f t="shared" si="8"/>
        <v/>
      </c>
      <c r="R23" s="244" t="str">
        <f t="shared" si="8"/>
        <v/>
      </c>
      <c r="S23" s="247"/>
      <c r="T23" s="244" t="str">
        <f t="shared" si="9"/>
        <v/>
      </c>
      <c r="U23" s="244" t="str">
        <f t="shared" si="9"/>
        <v/>
      </c>
      <c r="V23" s="244" t="str">
        <f t="shared" si="9"/>
        <v/>
      </c>
      <c r="W23" s="244" t="str">
        <f t="shared" si="9"/>
        <v/>
      </c>
      <c r="X23" s="244" t="str">
        <f t="shared" si="9"/>
        <v/>
      </c>
      <c r="Y23" s="244" t="str">
        <f t="shared" si="9"/>
        <v/>
      </c>
      <c r="Z23" s="247"/>
      <c r="AA23" s="248" t="str">
        <f t="shared" si="10"/>
        <v/>
      </c>
      <c r="AB23" s="248" t="str">
        <f t="shared" si="10"/>
        <v/>
      </c>
      <c r="AC23" s="248" t="str">
        <f t="shared" si="10"/>
        <v/>
      </c>
      <c r="AD23" s="248" t="str">
        <f t="shared" si="10"/>
        <v/>
      </c>
      <c r="AE23" s="248" t="str">
        <f t="shared" si="10"/>
        <v/>
      </c>
      <c r="AF23" s="248" t="str">
        <f t="shared" si="10"/>
        <v/>
      </c>
      <c r="AG23" s="249"/>
      <c r="AH23" s="246" t="str">
        <f>IF($C23="","",IF($E23="",Standardtal!$E$5*M23*M$7*2,(Standardtal!$E$5*M23*M$7+Standardtal!$E$6*M$7*M23)))</f>
        <v/>
      </c>
      <c r="AI23" s="246" t="str">
        <f>IF($C23="","",IF($E23="",Standardtal!$E$5*N23*N$7*2,(Standardtal!$E$5*N23*N$7+Standardtal!$E$6*N$7*N23)))</f>
        <v/>
      </c>
      <c r="AJ23" s="246" t="str">
        <f>IF($C23="","",IF($E23="",Standardtal!$E$5*O23*O$7*2,(Standardtal!$E$5*O23*O$7+Standardtal!$E$6*O$7*O23)))</f>
        <v/>
      </c>
      <c r="AK23" s="246" t="str">
        <f>IF($C23="","",IF($E23="",Standardtal!$E$5*P23*P$7*2,(Standardtal!$E$5*P23*P$7+Standardtal!$E$6*P$7*P23)))</f>
        <v/>
      </c>
      <c r="AL23" s="246" t="str">
        <f>IF($C23="","",IF($E23="",Standardtal!$E$5*Q23*Q$7*2,(Standardtal!$E$5*Q23*Q$7+Standardtal!$E$6*Q$7*Q23)))</f>
        <v/>
      </c>
      <c r="AM23" s="246" t="str">
        <f>IF($C23="","",IF($E23="",Standardtal!$E$5*R23*R$7*2,(Standardtal!$E$5*R23*R$7+Standardtal!$E$6*R$7*R23)))</f>
        <v/>
      </c>
      <c r="AN23" s="250"/>
      <c r="AO23" s="246" t="str">
        <f>IF($C23="","",IF(T23="",0,((Standardtal!$E$5*T$7)+(Standardtal!$E$6*T$7))*T23))</f>
        <v/>
      </c>
      <c r="AP23" s="246" t="str">
        <f>IF($C23="","",IF(U23="",0,((Standardtal!$E$5*U$7)+(Standardtal!$E$6*U$7))*U23))</f>
        <v/>
      </c>
      <c r="AQ23" s="246" t="str">
        <f>IF($C23="","",IF(V23="",0,((Standardtal!$E$5*V$7)+(Standardtal!$E$6*V$7))*V23))</f>
        <v/>
      </c>
      <c r="AR23" s="246" t="str">
        <f>IF($C23="","",IF(W23="",0,((Standardtal!$E$5*W$7)+(Standardtal!$E$6*W$7))*W23))</f>
        <v/>
      </c>
      <c r="AS23" s="246" t="str">
        <f>IF($C23="","",IF(X23="",0,((Standardtal!$E$5*X$7)+(Standardtal!$E$6*X$7))*X23))</f>
        <v/>
      </c>
      <c r="AT23" s="246" t="str">
        <f>IF($C23="","",IF(Y23="",0,((Standardtal!$E$5*Y$7)+(Standardtal!$E$6*Y$7))*Y23))</f>
        <v/>
      </c>
      <c r="AU23" s="250"/>
      <c r="AV23" s="246" t="str">
        <f>IF($C23="","",IF(AA23="",0,((Standardtal!$E$8*AA$7)+(Standardtal!$E$9*AA$7))*AA23))</f>
        <v/>
      </c>
      <c r="AW23" s="246" t="str">
        <f>IF($C23="","",IF(AB23="",0,((Standardtal!$E$8*AB$7)+(Standardtal!$E$9*AB$7))*AB23))</f>
        <v/>
      </c>
      <c r="AX23" s="246" t="str">
        <f>IF($C23="","",IF(AC23="",0,((Standardtal!$E$8*AC$7)+(Standardtal!$E$9*AC$7))*AC23))</f>
        <v/>
      </c>
      <c r="AY23" s="246" t="str">
        <f>IF($C23="","",IF(AD23="",0,((Standardtal!$E$8*AD$7)+(Standardtal!$E$9*AD$7))*AD23))</f>
        <v/>
      </c>
      <c r="AZ23" s="246" t="str">
        <f>IF($C23="","",IF(AE23="",0,((Standardtal!$E$8*AE$7)+(Standardtal!$E$9*AE$7))*AE23))</f>
        <v/>
      </c>
      <c r="BA23" s="246" t="str">
        <f>IF($C23="","",IF(AF23="",0,((Standardtal!$E$8*AF$7)+(Standardtal!$E$9*AF$7))*AF23))</f>
        <v/>
      </c>
      <c r="BB23" s="245"/>
      <c r="BC23" s="246" t="str">
        <f t="shared" si="11"/>
        <v/>
      </c>
      <c r="BD23" s="246" t="str">
        <f t="shared" si="12"/>
        <v/>
      </c>
      <c r="BE23" s="246" t="str">
        <f t="shared" si="12"/>
        <v/>
      </c>
      <c r="BF23" s="246" t="str">
        <f t="shared" si="12"/>
        <v/>
      </c>
      <c r="BG23" s="246" t="str">
        <f t="shared" si="12"/>
        <v/>
      </c>
      <c r="BH23" s="246" t="str">
        <f t="shared" si="12"/>
        <v/>
      </c>
      <c r="BI23" s="245"/>
      <c r="BJ23" s="246" t="str">
        <f>IF(C23="","",VLOOKUP(B23,Standardtal!$A$5:$B$37,2,FALSE))</f>
        <v/>
      </c>
      <c r="BK23" s="251"/>
      <c r="BL23" s="244" t="str">
        <f t="shared" si="17"/>
        <v/>
      </c>
      <c r="BM23" s="244" t="str">
        <f t="shared" si="17"/>
        <v/>
      </c>
      <c r="BN23" s="244" t="str">
        <f t="shared" si="17"/>
        <v/>
      </c>
      <c r="BO23" s="244" t="str">
        <f t="shared" si="17"/>
        <v/>
      </c>
      <c r="BP23" s="244" t="str">
        <f t="shared" si="17"/>
        <v/>
      </c>
      <c r="BQ23" s="244" t="str">
        <f t="shared" si="17"/>
        <v/>
      </c>
      <c r="BR23" s="245"/>
      <c r="BS23" s="246" t="str">
        <f t="shared" si="14"/>
        <v/>
      </c>
      <c r="BT23" s="246" t="str">
        <f t="shared" si="15"/>
        <v/>
      </c>
      <c r="BU23" s="246" t="str">
        <f t="shared" si="15"/>
        <v/>
      </c>
      <c r="BV23" s="246" t="str">
        <f t="shared" si="15"/>
        <v/>
      </c>
      <c r="BW23" s="246" t="str">
        <f t="shared" si="15"/>
        <v/>
      </c>
      <c r="BX23" s="246" t="str">
        <f t="shared" si="15"/>
        <v/>
      </c>
      <c r="BY23" s="39"/>
    </row>
    <row r="24" spans="1:77" s="176" customFormat="1" ht="20.100000000000001" customHeight="1" x14ac:dyDescent="0.2">
      <c r="A24" s="39"/>
      <c r="B24" s="18" t="s">
        <v>86</v>
      </c>
      <c r="C24" s="6"/>
      <c r="D24" s="269"/>
      <c r="E24" s="275"/>
      <c r="F24" s="262"/>
      <c r="G24" s="276"/>
      <c r="H24" s="264"/>
      <c r="I24" s="264"/>
      <c r="J24" s="277"/>
      <c r="K24" s="126"/>
      <c r="L24" s="143"/>
      <c r="M24" s="244" t="str">
        <f t="shared" si="16"/>
        <v/>
      </c>
      <c r="N24" s="244" t="str">
        <f t="shared" si="8"/>
        <v/>
      </c>
      <c r="O24" s="244" t="str">
        <f t="shared" si="8"/>
        <v/>
      </c>
      <c r="P24" s="244" t="str">
        <f t="shared" si="8"/>
        <v/>
      </c>
      <c r="Q24" s="244" t="str">
        <f t="shared" si="8"/>
        <v/>
      </c>
      <c r="R24" s="244" t="str">
        <f t="shared" si="8"/>
        <v/>
      </c>
      <c r="S24" s="247"/>
      <c r="T24" s="244" t="str">
        <f t="shared" si="9"/>
        <v/>
      </c>
      <c r="U24" s="244" t="str">
        <f t="shared" si="9"/>
        <v/>
      </c>
      <c r="V24" s="244" t="str">
        <f t="shared" si="9"/>
        <v/>
      </c>
      <c r="W24" s="244" t="str">
        <f t="shared" si="9"/>
        <v/>
      </c>
      <c r="X24" s="244" t="str">
        <f t="shared" si="9"/>
        <v/>
      </c>
      <c r="Y24" s="244" t="str">
        <f t="shared" si="9"/>
        <v/>
      </c>
      <c r="Z24" s="247"/>
      <c r="AA24" s="248" t="str">
        <f t="shared" si="10"/>
        <v/>
      </c>
      <c r="AB24" s="248" t="str">
        <f t="shared" si="10"/>
        <v/>
      </c>
      <c r="AC24" s="248" t="str">
        <f t="shared" si="10"/>
        <v/>
      </c>
      <c r="AD24" s="248" t="str">
        <f t="shared" si="10"/>
        <v/>
      </c>
      <c r="AE24" s="248" t="str">
        <f t="shared" si="10"/>
        <v/>
      </c>
      <c r="AF24" s="248" t="str">
        <f t="shared" si="10"/>
        <v/>
      </c>
      <c r="AG24" s="249"/>
      <c r="AH24" s="246" t="str">
        <f>IF($C24="","",IF($E24="",Standardtal!$E$5*M24*M$7*2,(Standardtal!$E$5*M24*M$7+Standardtal!$E$6*M$7*M24)))</f>
        <v/>
      </c>
      <c r="AI24" s="246" t="str">
        <f>IF($C24="","",IF($E24="",Standardtal!$E$5*N24*N$7*2,(Standardtal!$E$5*N24*N$7+Standardtal!$E$6*N$7*N24)))</f>
        <v/>
      </c>
      <c r="AJ24" s="246" t="str">
        <f>IF($C24="","",IF($E24="",Standardtal!$E$5*O24*O$7*2,(Standardtal!$E$5*O24*O$7+Standardtal!$E$6*O$7*O24)))</f>
        <v/>
      </c>
      <c r="AK24" s="246" t="str">
        <f>IF($C24="","",IF($E24="",Standardtal!$E$5*P24*P$7*2,(Standardtal!$E$5*P24*P$7+Standardtal!$E$6*P$7*P24)))</f>
        <v/>
      </c>
      <c r="AL24" s="246" t="str">
        <f>IF($C24="","",IF($E24="",Standardtal!$E$5*Q24*Q$7*2,(Standardtal!$E$5*Q24*Q$7+Standardtal!$E$6*Q$7*Q24)))</f>
        <v/>
      </c>
      <c r="AM24" s="246" t="str">
        <f>IF($C24="","",IF($E24="",Standardtal!$E$5*R24*R$7*2,(Standardtal!$E$5*R24*R$7+Standardtal!$E$6*R$7*R24)))</f>
        <v/>
      </c>
      <c r="AN24" s="250"/>
      <c r="AO24" s="246" t="str">
        <f>IF($C24="","",IF(T24="",0,((Standardtal!$E$5*T$7)+(Standardtal!$E$6*T$7))*T24))</f>
        <v/>
      </c>
      <c r="AP24" s="246" t="str">
        <f>IF($C24="","",IF(U24="",0,((Standardtal!$E$5*U$7)+(Standardtal!$E$6*U$7))*U24))</f>
        <v/>
      </c>
      <c r="AQ24" s="246" t="str">
        <f>IF($C24="","",IF(V24="",0,((Standardtal!$E$5*V$7)+(Standardtal!$E$6*V$7))*V24))</f>
        <v/>
      </c>
      <c r="AR24" s="246" t="str">
        <f>IF($C24="","",IF(W24="",0,((Standardtal!$E$5*W$7)+(Standardtal!$E$6*W$7))*W24))</f>
        <v/>
      </c>
      <c r="AS24" s="246" t="str">
        <f>IF($C24="","",IF(X24="",0,((Standardtal!$E$5*X$7)+(Standardtal!$E$6*X$7))*X24))</f>
        <v/>
      </c>
      <c r="AT24" s="246" t="str">
        <f>IF($C24="","",IF(Y24="",0,((Standardtal!$E$5*Y$7)+(Standardtal!$E$6*Y$7))*Y24))</f>
        <v/>
      </c>
      <c r="AU24" s="250"/>
      <c r="AV24" s="246" t="str">
        <f>IF($C24="","",IF(AA24="",0,((Standardtal!$E$8*AA$7)+(Standardtal!$E$9*AA$7))*AA24))</f>
        <v/>
      </c>
      <c r="AW24" s="246" t="str">
        <f>IF($C24="","",IF(AB24="",0,((Standardtal!$E$8*AB$7)+(Standardtal!$E$9*AB$7))*AB24))</f>
        <v/>
      </c>
      <c r="AX24" s="246" t="str">
        <f>IF($C24="","",IF(AC24="",0,((Standardtal!$E$8*AC$7)+(Standardtal!$E$9*AC$7))*AC24))</f>
        <v/>
      </c>
      <c r="AY24" s="246" t="str">
        <f>IF($C24="","",IF(AD24="",0,((Standardtal!$E$8*AD$7)+(Standardtal!$E$9*AD$7))*AD24))</f>
        <v/>
      </c>
      <c r="AZ24" s="246" t="str">
        <f>IF($C24="","",IF(AE24="",0,((Standardtal!$E$8*AE$7)+(Standardtal!$E$9*AE$7))*AE24))</f>
        <v/>
      </c>
      <c r="BA24" s="246" t="str">
        <f>IF($C24="","",IF(AF24="",0,((Standardtal!$E$8*AF$7)+(Standardtal!$E$9*AF$7))*AF24))</f>
        <v/>
      </c>
      <c r="BB24" s="245"/>
      <c r="BC24" s="246" t="str">
        <f t="shared" si="11"/>
        <v/>
      </c>
      <c r="BD24" s="246" t="str">
        <f t="shared" si="12"/>
        <v/>
      </c>
      <c r="BE24" s="246" t="str">
        <f t="shared" si="12"/>
        <v/>
      </c>
      <c r="BF24" s="246" t="str">
        <f t="shared" si="12"/>
        <v/>
      </c>
      <c r="BG24" s="246" t="str">
        <f t="shared" si="12"/>
        <v/>
      </c>
      <c r="BH24" s="246" t="str">
        <f t="shared" si="12"/>
        <v/>
      </c>
      <c r="BI24" s="245"/>
      <c r="BJ24" s="246" t="str">
        <f>IF(C24="","",VLOOKUP(B24,Standardtal!$A$5:$B$37,2,FALSE))</f>
        <v/>
      </c>
      <c r="BK24" s="251"/>
      <c r="BL24" s="244" t="str">
        <f t="shared" si="17"/>
        <v/>
      </c>
      <c r="BM24" s="244" t="str">
        <f t="shared" si="17"/>
        <v/>
      </c>
      <c r="BN24" s="244" t="str">
        <f t="shared" si="17"/>
        <v/>
      </c>
      <c r="BO24" s="244" t="str">
        <f t="shared" si="17"/>
        <v/>
      </c>
      <c r="BP24" s="244" t="str">
        <f t="shared" si="17"/>
        <v/>
      </c>
      <c r="BQ24" s="244" t="str">
        <f t="shared" si="17"/>
        <v/>
      </c>
      <c r="BR24" s="245"/>
      <c r="BS24" s="246" t="str">
        <f t="shared" si="14"/>
        <v/>
      </c>
      <c r="BT24" s="246" t="str">
        <f t="shared" si="15"/>
        <v/>
      </c>
      <c r="BU24" s="246" t="str">
        <f t="shared" si="15"/>
        <v/>
      </c>
      <c r="BV24" s="246" t="str">
        <f t="shared" si="15"/>
        <v/>
      </c>
      <c r="BW24" s="246" t="str">
        <f t="shared" si="15"/>
        <v/>
      </c>
      <c r="BX24" s="246" t="str">
        <f t="shared" si="15"/>
        <v/>
      </c>
      <c r="BY24" s="39"/>
    </row>
    <row r="25" spans="1:77" s="176" customFormat="1" ht="20.100000000000001" customHeight="1" x14ac:dyDescent="0.2">
      <c r="A25" s="39"/>
      <c r="B25" s="18" t="s">
        <v>74</v>
      </c>
      <c r="C25" s="6"/>
      <c r="D25" s="269"/>
      <c r="E25" s="275"/>
      <c r="F25" s="262"/>
      <c r="G25" s="276"/>
      <c r="H25" s="264"/>
      <c r="I25" s="264"/>
      <c r="J25" s="277"/>
      <c r="K25" s="126"/>
      <c r="L25" s="143"/>
      <c r="M25" s="244" t="str">
        <f t="shared" si="16"/>
        <v/>
      </c>
      <c r="N25" s="244" t="str">
        <f t="shared" si="8"/>
        <v/>
      </c>
      <c r="O25" s="244" t="str">
        <f t="shared" si="8"/>
        <v/>
      </c>
      <c r="P25" s="244" t="str">
        <f t="shared" si="8"/>
        <v/>
      </c>
      <c r="Q25" s="244" t="str">
        <f t="shared" si="8"/>
        <v/>
      </c>
      <c r="R25" s="244" t="str">
        <f t="shared" si="8"/>
        <v/>
      </c>
      <c r="S25" s="247"/>
      <c r="T25" s="244" t="str">
        <f t="shared" si="9"/>
        <v/>
      </c>
      <c r="U25" s="244" t="str">
        <f t="shared" si="9"/>
        <v/>
      </c>
      <c r="V25" s="244" t="str">
        <f t="shared" si="9"/>
        <v/>
      </c>
      <c r="W25" s="244" t="str">
        <f t="shared" si="9"/>
        <v/>
      </c>
      <c r="X25" s="244" t="str">
        <f t="shared" si="9"/>
        <v/>
      </c>
      <c r="Y25" s="244" t="str">
        <f t="shared" si="9"/>
        <v/>
      </c>
      <c r="Z25" s="247"/>
      <c r="AA25" s="248" t="str">
        <f t="shared" si="10"/>
        <v/>
      </c>
      <c r="AB25" s="248" t="str">
        <f t="shared" si="10"/>
        <v/>
      </c>
      <c r="AC25" s="248" t="str">
        <f t="shared" si="10"/>
        <v/>
      </c>
      <c r="AD25" s="248" t="str">
        <f t="shared" si="10"/>
        <v/>
      </c>
      <c r="AE25" s="248" t="str">
        <f t="shared" si="10"/>
        <v/>
      </c>
      <c r="AF25" s="248" t="str">
        <f t="shared" si="10"/>
        <v/>
      </c>
      <c r="AG25" s="249"/>
      <c r="AH25" s="246" t="str">
        <f>IF($C25="","",IF($E25="",Standardtal!$E$5*M25*M$7*2,(Standardtal!$E$5*M25*M$7+Standardtal!$E$6*M$7*M25)))</f>
        <v/>
      </c>
      <c r="AI25" s="246" t="str">
        <f>IF($C25="","",IF($E25="",Standardtal!$E$5*N25*N$7*2,(Standardtal!$E$5*N25*N$7+Standardtal!$E$6*N$7*N25)))</f>
        <v/>
      </c>
      <c r="AJ25" s="246" t="str">
        <f>IF($C25="","",IF($E25="",Standardtal!$E$5*O25*O$7*2,(Standardtal!$E$5*O25*O$7+Standardtal!$E$6*O$7*O25)))</f>
        <v/>
      </c>
      <c r="AK25" s="246" t="str">
        <f>IF($C25="","",IF($E25="",Standardtal!$E$5*P25*P$7*2,(Standardtal!$E$5*P25*P$7+Standardtal!$E$6*P$7*P25)))</f>
        <v/>
      </c>
      <c r="AL25" s="246" t="str">
        <f>IF($C25="","",IF($E25="",Standardtal!$E$5*Q25*Q$7*2,(Standardtal!$E$5*Q25*Q$7+Standardtal!$E$6*Q$7*Q25)))</f>
        <v/>
      </c>
      <c r="AM25" s="246" t="str">
        <f>IF($C25="","",IF($E25="",Standardtal!$E$5*R25*R$7*2,(Standardtal!$E$5*R25*R$7+Standardtal!$E$6*R$7*R25)))</f>
        <v/>
      </c>
      <c r="AN25" s="250"/>
      <c r="AO25" s="246" t="str">
        <f>IF($C25="","",IF(T25="",0,((Standardtal!$E$5*T$7)+(Standardtal!$E$6*T$7))*T25))</f>
        <v/>
      </c>
      <c r="AP25" s="246" t="str">
        <f>IF($C25="","",IF(U25="",0,((Standardtal!$E$5*U$7)+(Standardtal!$E$6*U$7))*U25))</f>
        <v/>
      </c>
      <c r="AQ25" s="246" t="str">
        <f>IF($C25="","",IF(V25="",0,((Standardtal!$E$5*V$7)+(Standardtal!$E$6*V$7))*V25))</f>
        <v/>
      </c>
      <c r="AR25" s="246" t="str">
        <f>IF($C25="","",IF(W25="",0,((Standardtal!$E$5*W$7)+(Standardtal!$E$6*W$7))*W25))</f>
        <v/>
      </c>
      <c r="AS25" s="246" t="str">
        <f>IF($C25="","",IF(X25="",0,((Standardtal!$E$5*X$7)+(Standardtal!$E$6*X$7))*X25))</f>
        <v/>
      </c>
      <c r="AT25" s="246" t="str">
        <f>IF($C25="","",IF(Y25="",0,((Standardtal!$E$5*Y$7)+(Standardtal!$E$6*Y$7))*Y25))</f>
        <v/>
      </c>
      <c r="AU25" s="250"/>
      <c r="AV25" s="246" t="str">
        <f>IF($C25="","",IF(AA25="",0,((Standardtal!$E$8*AA$7)+(Standardtal!$E$9*AA$7))*AA25))</f>
        <v/>
      </c>
      <c r="AW25" s="246" t="str">
        <f>IF($C25="","",IF(AB25="",0,((Standardtal!$E$8*AB$7)+(Standardtal!$E$9*AB$7))*AB25))</f>
        <v/>
      </c>
      <c r="AX25" s="246" t="str">
        <f>IF($C25="","",IF(AC25="",0,((Standardtal!$E$8*AC$7)+(Standardtal!$E$9*AC$7))*AC25))</f>
        <v/>
      </c>
      <c r="AY25" s="246" t="str">
        <f>IF($C25="","",IF(AD25="",0,((Standardtal!$E$8*AD$7)+(Standardtal!$E$9*AD$7))*AD25))</f>
        <v/>
      </c>
      <c r="AZ25" s="246" t="str">
        <f>IF($C25="","",IF(AE25="",0,((Standardtal!$E$8*AE$7)+(Standardtal!$E$9*AE$7))*AE25))</f>
        <v/>
      </c>
      <c r="BA25" s="246" t="str">
        <f>IF($C25="","",IF(AF25="",0,((Standardtal!$E$8*AF$7)+(Standardtal!$E$9*AF$7))*AF25))</f>
        <v/>
      </c>
      <c r="BB25" s="245"/>
      <c r="BC25" s="246" t="str">
        <f t="shared" si="11"/>
        <v/>
      </c>
      <c r="BD25" s="246" t="str">
        <f t="shared" ref="BD25:BH31" si="18">IFERROR(AI25+AP25+AW25,"")</f>
        <v/>
      </c>
      <c r="BE25" s="246" t="str">
        <f t="shared" si="18"/>
        <v/>
      </c>
      <c r="BF25" s="246" t="str">
        <f t="shared" si="18"/>
        <v/>
      </c>
      <c r="BG25" s="246" t="str">
        <f t="shared" si="18"/>
        <v/>
      </c>
      <c r="BH25" s="246" t="str">
        <f t="shared" si="18"/>
        <v/>
      </c>
      <c r="BI25" s="245"/>
      <c r="BJ25" s="246" t="str">
        <f>IF(C25="","",VLOOKUP(B25,Standardtal!$A$5:$B$37,2,FALSE))</f>
        <v/>
      </c>
      <c r="BK25" s="251"/>
      <c r="BL25" s="244" t="str">
        <f t="shared" si="17"/>
        <v/>
      </c>
      <c r="BM25" s="244" t="str">
        <f t="shared" si="17"/>
        <v/>
      </c>
      <c r="BN25" s="244" t="str">
        <f t="shared" si="17"/>
        <v/>
      </c>
      <c r="BO25" s="244" t="str">
        <f t="shared" si="17"/>
        <v/>
      </c>
      <c r="BP25" s="244" t="str">
        <f t="shared" si="17"/>
        <v/>
      </c>
      <c r="BQ25" s="244" t="str">
        <f t="shared" si="17"/>
        <v/>
      </c>
      <c r="BR25" s="245"/>
      <c r="BS25" s="246" t="str">
        <f t="shared" si="14"/>
        <v/>
      </c>
      <c r="BT25" s="246" t="str">
        <f t="shared" ref="BT25:BX31" si="19">IF($C25="","",(BD25/(BD25+BM25))*100)</f>
        <v/>
      </c>
      <c r="BU25" s="246" t="str">
        <f t="shared" si="19"/>
        <v/>
      </c>
      <c r="BV25" s="246" t="str">
        <f t="shared" si="19"/>
        <v/>
      </c>
      <c r="BW25" s="246" t="str">
        <f t="shared" si="19"/>
        <v/>
      </c>
      <c r="BX25" s="246" t="str">
        <f t="shared" si="19"/>
        <v/>
      </c>
      <c r="BY25" s="39"/>
    </row>
    <row r="26" spans="1:77" s="176" customFormat="1" ht="20.100000000000001" customHeight="1" x14ac:dyDescent="0.2">
      <c r="A26" s="39"/>
      <c r="B26" s="260" t="s">
        <v>85</v>
      </c>
      <c r="C26" s="6"/>
      <c r="D26" s="269"/>
      <c r="E26" s="275"/>
      <c r="F26" s="262"/>
      <c r="G26" s="276"/>
      <c r="H26" s="264"/>
      <c r="I26" s="264"/>
      <c r="J26" s="277"/>
      <c r="K26" s="126"/>
      <c r="L26" s="143"/>
      <c r="M26" s="244" t="str">
        <f t="shared" si="16"/>
        <v/>
      </c>
      <c r="N26" s="244" t="str">
        <f t="shared" si="8"/>
        <v/>
      </c>
      <c r="O26" s="244" t="str">
        <f t="shared" si="8"/>
        <v/>
      </c>
      <c r="P26" s="244" t="str">
        <f t="shared" si="8"/>
        <v/>
      </c>
      <c r="Q26" s="244" t="str">
        <f t="shared" si="8"/>
        <v/>
      </c>
      <c r="R26" s="244" t="str">
        <f t="shared" si="8"/>
        <v/>
      </c>
      <c r="S26" s="247"/>
      <c r="T26" s="244" t="str">
        <f t="shared" si="9"/>
        <v/>
      </c>
      <c r="U26" s="244" t="str">
        <f t="shared" si="9"/>
        <v/>
      </c>
      <c r="V26" s="244" t="str">
        <f t="shared" si="9"/>
        <v/>
      </c>
      <c r="W26" s="244" t="str">
        <f t="shared" si="9"/>
        <v/>
      </c>
      <c r="X26" s="244" t="str">
        <f t="shared" si="9"/>
        <v/>
      </c>
      <c r="Y26" s="244" t="str">
        <f t="shared" si="9"/>
        <v/>
      </c>
      <c r="Z26" s="247"/>
      <c r="AA26" s="248" t="str">
        <f t="shared" si="10"/>
        <v/>
      </c>
      <c r="AB26" s="248" t="str">
        <f t="shared" si="10"/>
        <v/>
      </c>
      <c r="AC26" s="248" t="str">
        <f t="shared" si="10"/>
        <v/>
      </c>
      <c r="AD26" s="248" t="str">
        <f t="shared" si="10"/>
        <v/>
      </c>
      <c r="AE26" s="248" t="str">
        <f t="shared" si="10"/>
        <v/>
      </c>
      <c r="AF26" s="248" t="str">
        <f t="shared" si="10"/>
        <v/>
      </c>
      <c r="AG26" s="249"/>
      <c r="AH26" s="246" t="str">
        <f>IF($C26="","",IF($E26="",Standardtal!$E$5*M26*M$7*2,(Standardtal!$E$5*M26*M$7+Standardtal!$E$6*M$7*M26)))</f>
        <v/>
      </c>
      <c r="AI26" s="246" t="str">
        <f>IF($C26="","",IF($E26="",Standardtal!$E$5*N26*N$7*2,(Standardtal!$E$5*N26*N$7+Standardtal!$E$6*N$7*N26)))</f>
        <v/>
      </c>
      <c r="AJ26" s="246" t="str">
        <f>IF($C26="","",IF($E26="",Standardtal!$E$5*O26*O$7*2,(Standardtal!$E$5*O26*O$7+Standardtal!$E$6*O$7*O26)))</f>
        <v/>
      </c>
      <c r="AK26" s="246" t="str">
        <f>IF($C26="","",IF($E26="",Standardtal!$E$5*P26*P$7*2,(Standardtal!$E$5*P26*P$7+Standardtal!$E$6*P$7*P26)))</f>
        <v/>
      </c>
      <c r="AL26" s="246" t="str">
        <f>IF($C26="","",IF($E26="",Standardtal!$E$5*Q26*Q$7*2,(Standardtal!$E$5*Q26*Q$7+Standardtal!$E$6*Q$7*Q26)))</f>
        <v/>
      </c>
      <c r="AM26" s="246" t="str">
        <f>IF($C26="","",IF($E26="",Standardtal!$E$5*R26*R$7*2,(Standardtal!$E$5*R26*R$7+Standardtal!$E$6*R$7*R26)))</f>
        <v/>
      </c>
      <c r="AN26" s="250"/>
      <c r="AO26" s="246" t="str">
        <f>IF($C26="","",IF(T26="",0,((Standardtal!$E$5*T$7)+(Standardtal!$E$6*T$7))*T26))</f>
        <v/>
      </c>
      <c r="AP26" s="246" t="str">
        <f>IF($C26="","",IF(U26="",0,((Standardtal!$E$5*U$7)+(Standardtal!$E$6*U$7))*U26))</f>
        <v/>
      </c>
      <c r="AQ26" s="246" t="str">
        <f>IF($C26="","",IF(V26="",0,((Standardtal!$E$5*V$7)+(Standardtal!$E$6*V$7))*V26))</f>
        <v/>
      </c>
      <c r="AR26" s="246" t="str">
        <f>IF($C26="","",IF(W26="",0,((Standardtal!$E$5*W$7)+(Standardtal!$E$6*W$7))*W26))</f>
        <v/>
      </c>
      <c r="AS26" s="246" t="str">
        <f>IF($C26="","",IF(X26="",0,((Standardtal!$E$5*X$7)+(Standardtal!$E$6*X$7))*X26))</f>
        <v/>
      </c>
      <c r="AT26" s="246" t="str">
        <f>IF($C26="","",IF(Y26="",0,((Standardtal!$E$5*Y$7)+(Standardtal!$E$6*Y$7))*Y26))</f>
        <v/>
      </c>
      <c r="AU26" s="250"/>
      <c r="AV26" s="246" t="str">
        <f>IF($C26="","",IF(AA26="",0,((Standardtal!$E$8*AA$7)+(Standardtal!$E$9*AA$7))*AA26))</f>
        <v/>
      </c>
      <c r="AW26" s="246" t="str">
        <f>IF($C26="","",IF(AB26="",0,((Standardtal!$E$8*AB$7)+(Standardtal!$E$9*AB$7))*AB26))</f>
        <v/>
      </c>
      <c r="AX26" s="246" t="str">
        <f>IF($C26="","",IF(AC26="",0,((Standardtal!$E$8*AC$7)+(Standardtal!$E$9*AC$7))*AC26))</f>
        <v/>
      </c>
      <c r="AY26" s="246" t="str">
        <f>IF($C26="","",IF(AD26="",0,((Standardtal!$E$8*AD$7)+(Standardtal!$E$9*AD$7))*AD26))</f>
        <v/>
      </c>
      <c r="AZ26" s="246" t="str">
        <f>IF($C26="","",IF(AE26="",0,((Standardtal!$E$8*AE$7)+(Standardtal!$E$9*AE$7))*AE26))</f>
        <v/>
      </c>
      <c r="BA26" s="246" t="str">
        <f>IF($C26="","",IF(AF26="",0,((Standardtal!$E$8*AF$7)+(Standardtal!$E$9*AF$7))*AF26))</f>
        <v/>
      </c>
      <c r="BB26" s="245"/>
      <c r="BC26" s="246" t="str">
        <f t="shared" si="11"/>
        <v/>
      </c>
      <c r="BD26" s="246" t="str">
        <f t="shared" si="18"/>
        <v/>
      </c>
      <c r="BE26" s="246" t="str">
        <f t="shared" si="18"/>
        <v/>
      </c>
      <c r="BF26" s="246" t="str">
        <f t="shared" si="18"/>
        <v/>
      </c>
      <c r="BG26" s="246" t="str">
        <f t="shared" si="18"/>
        <v/>
      </c>
      <c r="BH26" s="246" t="str">
        <f t="shared" si="18"/>
        <v/>
      </c>
      <c r="BI26" s="245"/>
      <c r="BJ26" s="246" t="str">
        <f>IF(C26="","",VLOOKUP(B26,Standardtal!$A$5:$B$37,2,FALSE))</f>
        <v/>
      </c>
      <c r="BK26" s="251"/>
      <c r="BL26" s="244" t="str">
        <f t="shared" si="17"/>
        <v/>
      </c>
      <c r="BM26" s="244" t="str">
        <f t="shared" si="17"/>
        <v/>
      </c>
      <c r="BN26" s="244" t="str">
        <f t="shared" si="17"/>
        <v/>
      </c>
      <c r="BO26" s="244" t="str">
        <f t="shared" si="17"/>
        <v/>
      </c>
      <c r="BP26" s="244" t="str">
        <f t="shared" si="17"/>
        <v/>
      </c>
      <c r="BQ26" s="244" t="str">
        <f t="shared" si="17"/>
        <v/>
      </c>
      <c r="BR26" s="245"/>
      <c r="BS26" s="246" t="str">
        <f t="shared" si="14"/>
        <v/>
      </c>
      <c r="BT26" s="246" t="str">
        <f t="shared" si="19"/>
        <v/>
      </c>
      <c r="BU26" s="246" t="str">
        <f t="shared" si="19"/>
        <v/>
      </c>
      <c r="BV26" s="246" t="str">
        <f t="shared" si="19"/>
        <v/>
      </c>
      <c r="BW26" s="246" t="str">
        <f t="shared" si="19"/>
        <v/>
      </c>
      <c r="BX26" s="246" t="str">
        <f t="shared" si="19"/>
        <v/>
      </c>
      <c r="BY26" s="39"/>
    </row>
    <row r="27" spans="1:77" s="176" customFormat="1" ht="20.100000000000001" customHeight="1" x14ac:dyDescent="0.2">
      <c r="A27" s="39"/>
      <c r="B27" s="260" t="s">
        <v>82</v>
      </c>
      <c r="C27" s="6"/>
      <c r="D27" s="269"/>
      <c r="E27" s="275"/>
      <c r="F27" s="262"/>
      <c r="G27" s="276"/>
      <c r="H27" s="264"/>
      <c r="I27" s="264"/>
      <c r="J27" s="277"/>
      <c r="K27" s="126"/>
      <c r="L27" s="143"/>
      <c r="M27" s="244" t="str">
        <f t="shared" si="16"/>
        <v/>
      </c>
      <c r="N27" s="244" t="str">
        <f t="shared" si="8"/>
        <v/>
      </c>
      <c r="O27" s="244" t="str">
        <f t="shared" si="8"/>
        <v/>
      </c>
      <c r="P27" s="244" t="str">
        <f t="shared" si="8"/>
        <v/>
      </c>
      <c r="Q27" s="244" t="str">
        <f t="shared" si="8"/>
        <v/>
      </c>
      <c r="R27" s="244" t="str">
        <f t="shared" si="8"/>
        <v/>
      </c>
      <c r="S27" s="247"/>
      <c r="T27" s="244" t="str">
        <f t="shared" si="9"/>
        <v/>
      </c>
      <c r="U27" s="244" t="str">
        <f t="shared" si="9"/>
        <v/>
      </c>
      <c r="V27" s="244" t="str">
        <f t="shared" si="9"/>
        <v/>
      </c>
      <c r="W27" s="244" t="str">
        <f t="shared" si="9"/>
        <v/>
      </c>
      <c r="X27" s="244" t="str">
        <f t="shared" si="9"/>
        <v/>
      </c>
      <c r="Y27" s="244" t="str">
        <f t="shared" si="9"/>
        <v/>
      </c>
      <c r="Z27" s="247"/>
      <c r="AA27" s="248" t="str">
        <f t="shared" si="10"/>
        <v/>
      </c>
      <c r="AB27" s="248" t="str">
        <f t="shared" si="10"/>
        <v/>
      </c>
      <c r="AC27" s="248" t="str">
        <f t="shared" si="10"/>
        <v/>
      </c>
      <c r="AD27" s="248" t="str">
        <f t="shared" si="10"/>
        <v/>
      </c>
      <c r="AE27" s="248" t="str">
        <f t="shared" si="10"/>
        <v/>
      </c>
      <c r="AF27" s="248" t="str">
        <f t="shared" si="10"/>
        <v/>
      </c>
      <c r="AG27" s="249"/>
      <c r="AH27" s="246" t="str">
        <f>IF($C27="","",IF($E27="",Standardtal!$E$5*M27*M$7*2,(Standardtal!$E$5*M27*M$7+Standardtal!$E$6*M$7*M27)))</f>
        <v/>
      </c>
      <c r="AI27" s="246" t="str">
        <f>IF($C27="","",IF($E27="",Standardtal!$E$5*N27*N$7*2,(Standardtal!$E$5*N27*N$7+Standardtal!$E$6*N$7*N27)))</f>
        <v/>
      </c>
      <c r="AJ27" s="246" t="str">
        <f>IF($C27="","",IF($E27="",Standardtal!$E$5*O27*O$7*2,(Standardtal!$E$5*O27*O$7+Standardtal!$E$6*O$7*O27)))</f>
        <v/>
      </c>
      <c r="AK27" s="246" t="str">
        <f>IF($C27="","",IF($E27="",Standardtal!$E$5*P27*P$7*2,(Standardtal!$E$5*P27*P$7+Standardtal!$E$6*P$7*P27)))</f>
        <v/>
      </c>
      <c r="AL27" s="246" t="str">
        <f>IF($C27="","",IF($E27="",Standardtal!$E$5*Q27*Q$7*2,(Standardtal!$E$5*Q27*Q$7+Standardtal!$E$6*Q$7*Q27)))</f>
        <v/>
      </c>
      <c r="AM27" s="246" t="str">
        <f>IF($C27="","",IF($E27="",Standardtal!$E$5*R27*R$7*2,(Standardtal!$E$5*R27*R$7+Standardtal!$E$6*R$7*R27)))</f>
        <v/>
      </c>
      <c r="AN27" s="250"/>
      <c r="AO27" s="246" t="str">
        <f>IF($C27="","",IF(T27="",0,((Standardtal!$E$5*T$7)+(Standardtal!$E$6*T$7))*T27))</f>
        <v/>
      </c>
      <c r="AP27" s="246" t="str">
        <f>IF($C27="","",IF(U27="",0,((Standardtal!$E$5*U$7)+(Standardtal!$E$6*U$7))*U27))</f>
        <v/>
      </c>
      <c r="AQ27" s="246" t="str">
        <f>IF($C27="","",IF(V27="",0,((Standardtal!$E$5*V$7)+(Standardtal!$E$6*V$7))*V27))</f>
        <v/>
      </c>
      <c r="AR27" s="246" t="str">
        <f>IF($C27="","",IF(W27="",0,((Standardtal!$E$5*W$7)+(Standardtal!$E$6*W$7))*W27))</f>
        <v/>
      </c>
      <c r="AS27" s="246" t="str">
        <f>IF($C27="","",IF(X27="",0,((Standardtal!$E$5*X$7)+(Standardtal!$E$6*X$7))*X27))</f>
        <v/>
      </c>
      <c r="AT27" s="246" t="str">
        <f>IF($C27="","",IF(Y27="",0,((Standardtal!$E$5*Y$7)+(Standardtal!$E$6*Y$7))*Y27))</f>
        <v/>
      </c>
      <c r="AU27" s="250"/>
      <c r="AV27" s="246" t="str">
        <f>IF($C27="","",IF(AA27="",0,((Standardtal!$E$8*AA$7)+(Standardtal!$E$9*AA$7))*AA27))</f>
        <v/>
      </c>
      <c r="AW27" s="246" t="str">
        <f>IF($C27="","",IF(AB27="",0,((Standardtal!$E$8*AB$7)+(Standardtal!$E$9*AB$7))*AB27))</f>
        <v/>
      </c>
      <c r="AX27" s="246" t="str">
        <f>IF($C27="","",IF(AC27="",0,((Standardtal!$E$8*AC$7)+(Standardtal!$E$9*AC$7))*AC27))</f>
        <v/>
      </c>
      <c r="AY27" s="246" t="str">
        <f>IF($C27="","",IF(AD27="",0,((Standardtal!$E$8*AD$7)+(Standardtal!$E$9*AD$7))*AD27))</f>
        <v/>
      </c>
      <c r="AZ27" s="246" t="str">
        <f>IF($C27="","",IF(AE27="",0,((Standardtal!$E$8*AE$7)+(Standardtal!$E$9*AE$7))*AE27))</f>
        <v/>
      </c>
      <c r="BA27" s="246" t="str">
        <f>IF($C27="","",IF(AF27="",0,((Standardtal!$E$8*AF$7)+(Standardtal!$E$9*AF$7))*AF27))</f>
        <v/>
      </c>
      <c r="BB27" s="245"/>
      <c r="BC27" s="246" t="str">
        <f t="shared" si="11"/>
        <v/>
      </c>
      <c r="BD27" s="246" t="str">
        <f t="shared" si="18"/>
        <v/>
      </c>
      <c r="BE27" s="246" t="str">
        <f t="shared" si="18"/>
        <v/>
      </c>
      <c r="BF27" s="246" t="str">
        <f t="shared" si="18"/>
        <v/>
      </c>
      <c r="BG27" s="246" t="str">
        <f t="shared" si="18"/>
        <v/>
      </c>
      <c r="BH27" s="246" t="str">
        <f t="shared" si="18"/>
        <v/>
      </c>
      <c r="BI27" s="245"/>
      <c r="BJ27" s="246" t="str">
        <f>IF(C27="","",VLOOKUP(B27,Standardtal!$A$5:$B$37,2,FALSE))</f>
        <v/>
      </c>
      <c r="BK27" s="251"/>
      <c r="BL27" s="244" t="str">
        <f t="shared" si="17"/>
        <v/>
      </c>
      <c r="BM27" s="244" t="str">
        <f t="shared" si="17"/>
        <v/>
      </c>
      <c r="BN27" s="244" t="str">
        <f t="shared" si="17"/>
        <v/>
      </c>
      <c r="BO27" s="244" t="str">
        <f t="shared" si="17"/>
        <v/>
      </c>
      <c r="BP27" s="244" t="str">
        <f t="shared" si="17"/>
        <v/>
      </c>
      <c r="BQ27" s="244" t="str">
        <f t="shared" si="17"/>
        <v/>
      </c>
      <c r="BR27" s="245"/>
      <c r="BS27" s="246" t="str">
        <f t="shared" si="14"/>
        <v/>
      </c>
      <c r="BT27" s="246" t="str">
        <f t="shared" si="19"/>
        <v/>
      </c>
      <c r="BU27" s="246" t="str">
        <f t="shared" si="19"/>
        <v/>
      </c>
      <c r="BV27" s="246" t="str">
        <f t="shared" si="19"/>
        <v/>
      </c>
      <c r="BW27" s="246" t="str">
        <f t="shared" si="19"/>
        <v/>
      </c>
      <c r="BX27" s="246" t="str">
        <f t="shared" si="19"/>
        <v/>
      </c>
      <c r="BY27" s="39"/>
    </row>
    <row r="28" spans="1:77" s="176" customFormat="1" ht="20.100000000000001" customHeight="1" x14ac:dyDescent="0.2">
      <c r="A28" s="39"/>
      <c r="B28" s="260" t="s">
        <v>83</v>
      </c>
      <c r="C28" s="6"/>
      <c r="D28" s="269"/>
      <c r="E28" s="275"/>
      <c r="F28" s="262"/>
      <c r="G28" s="276"/>
      <c r="H28" s="264"/>
      <c r="I28" s="264"/>
      <c r="J28" s="277"/>
      <c r="K28" s="126"/>
      <c r="L28" s="143"/>
      <c r="M28" s="244" t="str">
        <f t="shared" si="16"/>
        <v/>
      </c>
      <c r="N28" s="244" t="str">
        <f t="shared" si="8"/>
        <v/>
      </c>
      <c r="O28" s="244" t="str">
        <f t="shared" si="8"/>
        <v/>
      </c>
      <c r="P28" s="244" t="str">
        <f t="shared" si="8"/>
        <v/>
      </c>
      <c r="Q28" s="244" t="str">
        <f t="shared" si="8"/>
        <v/>
      </c>
      <c r="R28" s="244" t="str">
        <f t="shared" si="8"/>
        <v/>
      </c>
      <c r="S28" s="247"/>
      <c r="T28" s="244" t="str">
        <f t="shared" si="9"/>
        <v/>
      </c>
      <c r="U28" s="244" t="str">
        <f t="shared" si="9"/>
        <v/>
      </c>
      <c r="V28" s="244" t="str">
        <f t="shared" si="9"/>
        <v/>
      </c>
      <c r="W28" s="244" t="str">
        <f t="shared" si="9"/>
        <v/>
      </c>
      <c r="X28" s="244" t="str">
        <f t="shared" si="9"/>
        <v/>
      </c>
      <c r="Y28" s="244" t="str">
        <f t="shared" si="9"/>
        <v/>
      </c>
      <c r="Z28" s="247"/>
      <c r="AA28" s="248" t="str">
        <f t="shared" si="10"/>
        <v/>
      </c>
      <c r="AB28" s="248" t="str">
        <f t="shared" si="10"/>
        <v/>
      </c>
      <c r="AC28" s="248" t="str">
        <f t="shared" si="10"/>
        <v/>
      </c>
      <c r="AD28" s="248" t="str">
        <f t="shared" si="10"/>
        <v/>
      </c>
      <c r="AE28" s="248" t="str">
        <f t="shared" si="10"/>
        <v/>
      </c>
      <c r="AF28" s="248" t="str">
        <f t="shared" si="10"/>
        <v/>
      </c>
      <c r="AG28" s="249"/>
      <c r="AH28" s="246" t="str">
        <f>IF($C28="","",IF($E28="",Standardtal!$E$5*M28*M$7*2,(Standardtal!$E$5*M28*M$7+Standardtal!$E$6*M$7*M28)))</f>
        <v/>
      </c>
      <c r="AI28" s="246" t="str">
        <f>IF($C28="","",IF($E28="",Standardtal!$E$5*N28*N$7*2,(Standardtal!$E$5*N28*N$7+Standardtal!$E$6*N$7*N28)))</f>
        <v/>
      </c>
      <c r="AJ28" s="246" t="str">
        <f>IF($C28="","",IF($E28="",Standardtal!$E$5*O28*O$7*2,(Standardtal!$E$5*O28*O$7+Standardtal!$E$6*O$7*O28)))</f>
        <v/>
      </c>
      <c r="AK28" s="246" t="str">
        <f>IF($C28="","",IF($E28="",Standardtal!$E$5*P28*P$7*2,(Standardtal!$E$5*P28*P$7+Standardtal!$E$6*P$7*P28)))</f>
        <v/>
      </c>
      <c r="AL28" s="246" t="str">
        <f>IF($C28="","",IF($E28="",Standardtal!$E$5*Q28*Q$7*2,(Standardtal!$E$5*Q28*Q$7+Standardtal!$E$6*Q$7*Q28)))</f>
        <v/>
      </c>
      <c r="AM28" s="246" t="str">
        <f>IF($C28="","",IF($E28="",Standardtal!$E$5*R28*R$7*2,(Standardtal!$E$5*R28*R$7+Standardtal!$E$6*R$7*R28)))</f>
        <v/>
      </c>
      <c r="AN28" s="250"/>
      <c r="AO28" s="246" t="str">
        <f>IF($C28="","",IF(T28="",0,((Standardtal!$E$5*T$7)+(Standardtal!$E$6*T$7))*T28))</f>
        <v/>
      </c>
      <c r="AP28" s="246" t="str">
        <f>IF($C28="","",IF(U28="",0,((Standardtal!$E$5*U$7)+(Standardtal!$E$6*U$7))*U28))</f>
        <v/>
      </c>
      <c r="AQ28" s="246" t="str">
        <f>IF($C28="","",IF(V28="",0,((Standardtal!$E$5*V$7)+(Standardtal!$E$6*V$7))*V28))</f>
        <v/>
      </c>
      <c r="AR28" s="246" t="str">
        <f>IF($C28="","",IF(W28="",0,((Standardtal!$E$5*W$7)+(Standardtal!$E$6*W$7))*W28))</f>
        <v/>
      </c>
      <c r="AS28" s="246" t="str">
        <f>IF($C28="","",IF(X28="",0,((Standardtal!$E$5*X$7)+(Standardtal!$E$6*X$7))*X28))</f>
        <v/>
      </c>
      <c r="AT28" s="246" t="str">
        <f>IF($C28="","",IF(Y28="",0,((Standardtal!$E$5*Y$7)+(Standardtal!$E$6*Y$7))*Y28))</f>
        <v/>
      </c>
      <c r="AU28" s="250"/>
      <c r="AV28" s="246" t="str">
        <f>IF($C28="","",IF(AA28="",0,((Standardtal!$E$8*AA$7)+(Standardtal!$E$9*AA$7))*AA28))</f>
        <v/>
      </c>
      <c r="AW28" s="246" t="str">
        <f>IF($C28="","",IF(AB28="",0,((Standardtal!$E$8*AB$7)+(Standardtal!$E$9*AB$7))*AB28))</f>
        <v/>
      </c>
      <c r="AX28" s="246" t="str">
        <f>IF($C28="","",IF(AC28="",0,((Standardtal!$E$8*AC$7)+(Standardtal!$E$9*AC$7))*AC28))</f>
        <v/>
      </c>
      <c r="AY28" s="246" t="str">
        <f>IF($C28="","",IF(AD28="",0,((Standardtal!$E$8*AD$7)+(Standardtal!$E$9*AD$7))*AD28))</f>
        <v/>
      </c>
      <c r="AZ28" s="246" t="str">
        <f>IF($C28="","",IF(AE28="",0,((Standardtal!$E$8*AE$7)+(Standardtal!$E$9*AE$7))*AE28))</f>
        <v/>
      </c>
      <c r="BA28" s="246" t="str">
        <f>IF($C28="","",IF(AF28="",0,((Standardtal!$E$8*AF$7)+(Standardtal!$E$9*AF$7))*AF28))</f>
        <v/>
      </c>
      <c r="BB28" s="245"/>
      <c r="BC28" s="246" t="str">
        <f t="shared" si="11"/>
        <v/>
      </c>
      <c r="BD28" s="246" t="str">
        <f t="shared" si="18"/>
        <v/>
      </c>
      <c r="BE28" s="246" t="str">
        <f t="shared" si="18"/>
        <v/>
      </c>
      <c r="BF28" s="246" t="str">
        <f t="shared" si="18"/>
        <v/>
      </c>
      <c r="BG28" s="246" t="str">
        <f t="shared" si="18"/>
        <v/>
      </c>
      <c r="BH28" s="246" t="str">
        <f t="shared" si="18"/>
        <v/>
      </c>
      <c r="BI28" s="245"/>
      <c r="BJ28" s="246" t="str">
        <f>IF(C28="","",VLOOKUP(B28,Standardtal!$A$5:$B$37,2,FALSE))</f>
        <v/>
      </c>
      <c r="BK28" s="251"/>
      <c r="BL28" s="244" t="str">
        <f t="shared" si="17"/>
        <v/>
      </c>
      <c r="BM28" s="244" t="str">
        <f t="shared" si="17"/>
        <v/>
      </c>
      <c r="BN28" s="244" t="str">
        <f t="shared" si="17"/>
        <v/>
      </c>
      <c r="BO28" s="244" t="str">
        <f t="shared" si="17"/>
        <v/>
      </c>
      <c r="BP28" s="244" t="str">
        <f t="shared" si="17"/>
        <v/>
      </c>
      <c r="BQ28" s="244" t="str">
        <f t="shared" si="17"/>
        <v/>
      </c>
      <c r="BR28" s="245"/>
      <c r="BS28" s="246" t="str">
        <f t="shared" si="14"/>
        <v/>
      </c>
      <c r="BT28" s="246" t="str">
        <f t="shared" si="19"/>
        <v/>
      </c>
      <c r="BU28" s="246" t="str">
        <f t="shared" si="19"/>
        <v/>
      </c>
      <c r="BV28" s="246" t="str">
        <f t="shared" si="19"/>
        <v/>
      </c>
      <c r="BW28" s="246" t="str">
        <f t="shared" si="19"/>
        <v/>
      </c>
      <c r="BX28" s="246" t="str">
        <f t="shared" si="19"/>
        <v/>
      </c>
      <c r="BY28" s="39"/>
    </row>
    <row r="29" spans="1:77" s="176" customFormat="1" ht="20.100000000000001" customHeight="1" x14ac:dyDescent="0.2">
      <c r="A29" s="39"/>
      <c r="B29" s="171" t="s">
        <v>15</v>
      </c>
      <c r="C29" s="169"/>
      <c r="D29" s="278"/>
      <c r="E29" s="279"/>
      <c r="F29" s="278"/>
      <c r="G29" s="280"/>
      <c r="H29" s="169"/>
      <c r="I29" s="169"/>
      <c r="J29" s="281"/>
      <c r="K29" s="126"/>
      <c r="L29" s="143"/>
      <c r="M29" s="244" t="str">
        <f t="shared" si="16"/>
        <v/>
      </c>
      <c r="N29" s="244" t="str">
        <f t="shared" si="8"/>
        <v/>
      </c>
      <c r="O29" s="244" t="str">
        <f t="shared" si="8"/>
        <v/>
      </c>
      <c r="P29" s="244" t="str">
        <f t="shared" si="8"/>
        <v/>
      </c>
      <c r="Q29" s="244" t="str">
        <f t="shared" si="8"/>
        <v/>
      </c>
      <c r="R29" s="244" t="str">
        <f t="shared" si="8"/>
        <v/>
      </c>
      <c r="S29" s="247"/>
      <c r="T29" s="244" t="str">
        <f t="shared" si="9"/>
        <v/>
      </c>
      <c r="U29" s="244" t="str">
        <f t="shared" si="9"/>
        <v/>
      </c>
      <c r="V29" s="244" t="str">
        <f t="shared" si="9"/>
        <v/>
      </c>
      <c r="W29" s="244" t="str">
        <f t="shared" si="9"/>
        <v/>
      </c>
      <c r="X29" s="244" t="str">
        <f t="shared" si="9"/>
        <v/>
      </c>
      <c r="Y29" s="244" t="str">
        <f t="shared" si="9"/>
        <v/>
      </c>
      <c r="Z29" s="247"/>
      <c r="AA29" s="248" t="str">
        <f t="shared" si="10"/>
        <v/>
      </c>
      <c r="AB29" s="248" t="str">
        <f t="shared" si="10"/>
        <v/>
      </c>
      <c r="AC29" s="248" t="str">
        <f t="shared" si="10"/>
        <v/>
      </c>
      <c r="AD29" s="248" t="str">
        <f t="shared" si="10"/>
        <v/>
      </c>
      <c r="AE29" s="248" t="str">
        <f t="shared" si="10"/>
        <v/>
      </c>
      <c r="AF29" s="248" t="str">
        <f t="shared" si="10"/>
        <v/>
      </c>
      <c r="AG29" s="249"/>
      <c r="AH29" s="246" t="str">
        <f>IF($C29="","",IF($E29="",Standardtal!$E$5*M29*M$7*2,(Standardtal!$E$5*M29*M$7+Standardtal!$E$6*M$7*M29)))</f>
        <v/>
      </c>
      <c r="AI29" s="246" t="str">
        <f>IF($C29="","",IF($E29="",Standardtal!$E$5*N29*N$7*2,(Standardtal!$E$5*N29*N$7+Standardtal!$E$6*N$7*N29)))</f>
        <v/>
      </c>
      <c r="AJ29" s="246" t="str">
        <f>IF($C29="","",IF($E29="",Standardtal!$E$5*O29*O$7*2,(Standardtal!$E$5*O29*O$7+Standardtal!$E$6*O$7*O29)))</f>
        <v/>
      </c>
      <c r="AK29" s="246" t="str">
        <f>IF($C29="","",IF($E29="",Standardtal!$E$5*P29*P$7*2,(Standardtal!$E$5*P29*P$7+Standardtal!$E$6*P$7*P29)))</f>
        <v/>
      </c>
      <c r="AL29" s="246" t="str">
        <f>IF($C29="","",IF($E29="",Standardtal!$E$5*Q29*Q$7*2,(Standardtal!$E$5*Q29*Q$7+Standardtal!$E$6*Q$7*Q29)))</f>
        <v/>
      </c>
      <c r="AM29" s="246" t="str">
        <f>IF($C29="","",IF($E29="",Standardtal!$E$5*R29*R$7*2,(Standardtal!$E$5*R29*R$7+Standardtal!$E$6*R$7*R29)))</f>
        <v/>
      </c>
      <c r="AN29" s="250"/>
      <c r="AO29" s="246" t="str">
        <f>IF($C29="","",IF(T29="",0,((Standardtal!$E$5*T$7)+(Standardtal!$E$6*T$7))*T29))</f>
        <v/>
      </c>
      <c r="AP29" s="246" t="str">
        <f>IF($C29="","",IF(U29="",0,((Standardtal!$E$5*U$7)+(Standardtal!$E$6*U$7))*U29))</f>
        <v/>
      </c>
      <c r="AQ29" s="246" t="str">
        <f>IF($C29="","",IF(V29="",0,((Standardtal!$E$5*V$7)+(Standardtal!$E$6*V$7))*V29))</f>
        <v/>
      </c>
      <c r="AR29" s="246" t="str">
        <f>IF($C29="","",IF(W29="",0,((Standardtal!$E$5*W$7)+(Standardtal!$E$6*W$7))*W29))</f>
        <v/>
      </c>
      <c r="AS29" s="246" t="str">
        <f>IF($C29="","",IF(X29="",0,((Standardtal!$E$5*X$7)+(Standardtal!$E$6*X$7))*X29))</f>
        <v/>
      </c>
      <c r="AT29" s="246" t="str">
        <f>IF($C29="","",IF(Y29="",0,((Standardtal!$E$5*Y$7)+(Standardtal!$E$6*Y$7))*Y29))</f>
        <v/>
      </c>
      <c r="AU29" s="250"/>
      <c r="AV29" s="246" t="str">
        <f>IF($C29="","",IF(AA29="",0,((Standardtal!$E$8*AA$7)+(Standardtal!$E$9*AA$7))*AA29))</f>
        <v/>
      </c>
      <c r="AW29" s="246" t="str">
        <f>IF($C29="","",IF(AB29="",0,((Standardtal!$E$8*AB$7)+(Standardtal!$E$9*AB$7))*AB29))</f>
        <v/>
      </c>
      <c r="AX29" s="246" t="str">
        <f>IF($C29="","",IF(AC29="",0,((Standardtal!$E$8*AC$7)+(Standardtal!$E$9*AC$7))*AC29))</f>
        <v/>
      </c>
      <c r="AY29" s="246" t="str">
        <f>IF($C29="","",IF(AD29="",0,((Standardtal!$E$8*AD$7)+(Standardtal!$E$9*AD$7))*AD29))</f>
        <v/>
      </c>
      <c r="AZ29" s="246" t="str">
        <f>IF($C29="","",IF(AE29="",0,((Standardtal!$E$8*AE$7)+(Standardtal!$E$9*AE$7))*AE29))</f>
        <v/>
      </c>
      <c r="BA29" s="246" t="str">
        <f>IF($C29="","",IF(AF29="",0,((Standardtal!$E$8*AF$7)+(Standardtal!$E$9*AF$7))*AF29))</f>
        <v/>
      </c>
      <c r="BB29" s="245"/>
      <c r="BC29" s="246" t="str">
        <f t="shared" si="11"/>
        <v/>
      </c>
      <c r="BD29" s="246" t="str">
        <f t="shared" si="18"/>
        <v/>
      </c>
      <c r="BE29" s="246" t="str">
        <f t="shared" si="18"/>
        <v/>
      </c>
      <c r="BF29" s="246" t="str">
        <f t="shared" si="18"/>
        <v/>
      </c>
      <c r="BG29" s="246" t="str">
        <f t="shared" si="18"/>
        <v/>
      </c>
      <c r="BH29" s="246" t="str">
        <f t="shared" si="18"/>
        <v/>
      </c>
      <c r="BI29" s="245"/>
      <c r="BJ29" s="246" t="str">
        <f>IF(C29="","",VLOOKUP(B29,Standardtal!$A$5:$B$37,2,FALSE))</f>
        <v/>
      </c>
      <c r="BK29" s="251"/>
      <c r="BL29" s="244" t="str">
        <f t="shared" si="17"/>
        <v/>
      </c>
      <c r="BM29" s="244" t="str">
        <f t="shared" si="17"/>
        <v/>
      </c>
      <c r="BN29" s="244" t="str">
        <f t="shared" si="17"/>
        <v/>
      </c>
      <c r="BO29" s="244" t="str">
        <f t="shared" si="17"/>
        <v/>
      </c>
      <c r="BP29" s="244" t="str">
        <f t="shared" si="17"/>
        <v/>
      </c>
      <c r="BQ29" s="244" t="str">
        <f t="shared" si="17"/>
        <v/>
      </c>
      <c r="BR29" s="245"/>
      <c r="BS29" s="246" t="str">
        <f t="shared" si="14"/>
        <v/>
      </c>
      <c r="BT29" s="246" t="str">
        <f t="shared" si="19"/>
        <v/>
      </c>
      <c r="BU29" s="246" t="str">
        <f t="shared" si="19"/>
        <v/>
      </c>
      <c r="BV29" s="246" t="str">
        <f t="shared" si="19"/>
        <v/>
      </c>
      <c r="BW29" s="246" t="str">
        <f t="shared" si="19"/>
        <v/>
      </c>
      <c r="BX29" s="246" t="str">
        <f t="shared" si="19"/>
        <v/>
      </c>
      <c r="BY29" s="39"/>
    </row>
    <row r="30" spans="1:77" s="176" customFormat="1" ht="20.100000000000001" customHeight="1" x14ac:dyDescent="0.2">
      <c r="A30" s="39"/>
      <c r="B30" s="171" t="s">
        <v>15</v>
      </c>
      <c r="C30" s="169"/>
      <c r="D30" s="278"/>
      <c r="E30" s="279"/>
      <c r="F30" s="278"/>
      <c r="G30" s="280"/>
      <c r="H30" s="169"/>
      <c r="I30" s="169"/>
      <c r="J30" s="281"/>
      <c r="K30" s="126"/>
      <c r="L30" s="143"/>
      <c r="M30" s="244" t="str">
        <f t="shared" si="16"/>
        <v/>
      </c>
      <c r="N30" s="244" t="str">
        <f t="shared" si="8"/>
        <v/>
      </c>
      <c r="O30" s="244" t="str">
        <f t="shared" si="8"/>
        <v/>
      </c>
      <c r="P30" s="244" t="str">
        <f t="shared" si="8"/>
        <v/>
      </c>
      <c r="Q30" s="244" t="str">
        <f t="shared" si="8"/>
        <v/>
      </c>
      <c r="R30" s="244" t="str">
        <f t="shared" si="8"/>
        <v/>
      </c>
      <c r="S30" s="247"/>
      <c r="T30" s="244" t="str">
        <f t="shared" si="9"/>
        <v/>
      </c>
      <c r="U30" s="244" t="str">
        <f t="shared" si="9"/>
        <v/>
      </c>
      <c r="V30" s="244" t="str">
        <f t="shared" si="9"/>
        <v/>
      </c>
      <c r="W30" s="244" t="str">
        <f t="shared" si="9"/>
        <v/>
      </c>
      <c r="X30" s="244" t="str">
        <f t="shared" si="9"/>
        <v/>
      </c>
      <c r="Y30" s="244" t="str">
        <f t="shared" si="9"/>
        <v/>
      </c>
      <c r="Z30" s="247"/>
      <c r="AA30" s="248" t="str">
        <f t="shared" si="10"/>
        <v/>
      </c>
      <c r="AB30" s="248" t="str">
        <f t="shared" si="10"/>
        <v/>
      </c>
      <c r="AC30" s="248" t="str">
        <f t="shared" si="10"/>
        <v/>
      </c>
      <c r="AD30" s="248" t="str">
        <f t="shared" si="10"/>
        <v/>
      </c>
      <c r="AE30" s="248" t="str">
        <f t="shared" si="10"/>
        <v/>
      </c>
      <c r="AF30" s="248" t="str">
        <f t="shared" si="10"/>
        <v/>
      </c>
      <c r="AG30" s="249"/>
      <c r="AH30" s="246" t="str">
        <f>IF($C30="","",IF($E30="",Standardtal!$E$5*M30*M$7*2,(Standardtal!$E$5*M30*M$7+Standardtal!$E$6*M$7*M30)))</f>
        <v/>
      </c>
      <c r="AI30" s="246" t="str">
        <f>IF($C30="","",IF($E30="",Standardtal!$E$5*N30*N$7*2,(Standardtal!$E$5*N30*N$7+Standardtal!$E$6*N$7*N30)))</f>
        <v/>
      </c>
      <c r="AJ30" s="246" t="str">
        <f>IF($C30="","",IF($E30="",Standardtal!$E$5*O30*O$7*2,(Standardtal!$E$5*O30*O$7+Standardtal!$E$6*O$7*O30)))</f>
        <v/>
      </c>
      <c r="AK30" s="246" t="str">
        <f>IF($C30="","",IF($E30="",Standardtal!$E$5*P30*P$7*2,(Standardtal!$E$5*P30*P$7+Standardtal!$E$6*P$7*P30)))</f>
        <v/>
      </c>
      <c r="AL30" s="246" t="str">
        <f>IF($C30="","",IF($E30="",Standardtal!$E$5*Q30*Q$7*2,(Standardtal!$E$5*Q30*Q$7+Standardtal!$E$6*Q$7*Q30)))</f>
        <v/>
      </c>
      <c r="AM30" s="246" t="str">
        <f>IF($C30="","",IF($E30="",Standardtal!$E$5*R30*R$7*2,(Standardtal!$E$5*R30*R$7+Standardtal!$E$6*R$7*R30)))</f>
        <v/>
      </c>
      <c r="AN30" s="250"/>
      <c r="AO30" s="246" t="str">
        <f>IF($C30="","",IF(T30="",0,((Standardtal!$E$5*T$7)+(Standardtal!$E$6*T$7))*T30))</f>
        <v/>
      </c>
      <c r="AP30" s="246" t="str">
        <f>IF($C30="","",IF(U30="",0,((Standardtal!$E$5*U$7)+(Standardtal!$E$6*U$7))*U30))</f>
        <v/>
      </c>
      <c r="AQ30" s="246" t="str">
        <f>IF($C30="","",IF(V30="",0,((Standardtal!$E$5*V$7)+(Standardtal!$E$6*V$7))*V30))</f>
        <v/>
      </c>
      <c r="AR30" s="246" t="str">
        <f>IF($C30="","",IF(W30="",0,((Standardtal!$E$5*W$7)+(Standardtal!$E$6*W$7))*W30))</f>
        <v/>
      </c>
      <c r="AS30" s="246" t="str">
        <f>IF($C30="","",IF(X30="",0,((Standardtal!$E$5*X$7)+(Standardtal!$E$6*X$7))*X30))</f>
        <v/>
      </c>
      <c r="AT30" s="246" t="str">
        <f>IF($C30="","",IF(Y30="",0,((Standardtal!$E$5*Y$7)+(Standardtal!$E$6*Y$7))*Y30))</f>
        <v/>
      </c>
      <c r="AU30" s="250"/>
      <c r="AV30" s="246" t="str">
        <f>IF($C30="","",IF(AA30="",0,((Standardtal!$E$8*AA$7)+(Standardtal!$E$9*AA$7))*AA30))</f>
        <v/>
      </c>
      <c r="AW30" s="246" t="str">
        <f>IF($C30="","",IF(AB30="",0,((Standardtal!$E$8*AB$7)+(Standardtal!$E$9*AB$7))*AB30))</f>
        <v/>
      </c>
      <c r="AX30" s="246" t="str">
        <f>IF($C30="","",IF(AC30="",0,((Standardtal!$E$8*AC$7)+(Standardtal!$E$9*AC$7))*AC30))</f>
        <v/>
      </c>
      <c r="AY30" s="246" t="str">
        <f>IF($C30="","",IF(AD30="",0,((Standardtal!$E$8*AD$7)+(Standardtal!$E$9*AD$7))*AD30))</f>
        <v/>
      </c>
      <c r="AZ30" s="246" t="str">
        <f>IF($C30="","",IF(AE30="",0,((Standardtal!$E$8*AE$7)+(Standardtal!$E$9*AE$7))*AE30))</f>
        <v/>
      </c>
      <c r="BA30" s="246" t="str">
        <f>IF($C30="","",IF(AF30="",0,((Standardtal!$E$8*AF$7)+(Standardtal!$E$9*AF$7))*AF30))</f>
        <v/>
      </c>
      <c r="BB30" s="245"/>
      <c r="BC30" s="246" t="str">
        <f t="shared" si="11"/>
        <v/>
      </c>
      <c r="BD30" s="246" t="str">
        <f t="shared" si="18"/>
        <v/>
      </c>
      <c r="BE30" s="246" t="str">
        <f t="shared" si="18"/>
        <v/>
      </c>
      <c r="BF30" s="246" t="str">
        <f t="shared" si="18"/>
        <v/>
      </c>
      <c r="BG30" s="246" t="str">
        <f t="shared" si="18"/>
        <v/>
      </c>
      <c r="BH30" s="246" t="str">
        <f t="shared" si="18"/>
        <v/>
      </c>
      <c r="BI30" s="245"/>
      <c r="BJ30" s="246" t="str">
        <f>IF(C30="","",VLOOKUP(B30,Standardtal!$A$5:$B$37,2,FALSE))</f>
        <v/>
      </c>
      <c r="BK30" s="251"/>
      <c r="BL30" s="244" t="str">
        <f t="shared" si="17"/>
        <v/>
      </c>
      <c r="BM30" s="244" t="str">
        <f t="shared" si="17"/>
        <v/>
      </c>
      <c r="BN30" s="244" t="str">
        <f t="shared" si="17"/>
        <v/>
      </c>
      <c r="BO30" s="244" t="str">
        <f t="shared" si="17"/>
        <v/>
      </c>
      <c r="BP30" s="244" t="str">
        <f t="shared" si="17"/>
        <v/>
      </c>
      <c r="BQ30" s="244" t="str">
        <f t="shared" si="17"/>
        <v/>
      </c>
      <c r="BR30" s="245"/>
      <c r="BS30" s="246" t="str">
        <f t="shared" si="14"/>
        <v/>
      </c>
      <c r="BT30" s="246" t="str">
        <f t="shared" si="19"/>
        <v/>
      </c>
      <c r="BU30" s="246" t="str">
        <f t="shared" si="19"/>
        <v/>
      </c>
      <c r="BV30" s="246" t="str">
        <f t="shared" si="19"/>
        <v/>
      </c>
      <c r="BW30" s="246" t="str">
        <f t="shared" si="19"/>
        <v/>
      </c>
      <c r="BX30" s="246" t="str">
        <f t="shared" si="19"/>
        <v/>
      </c>
      <c r="BY30" s="39"/>
    </row>
    <row r="31" spans="1:77" ht="20.25" customHeight="1" x14ac:dyDescent="0.25">
      <c r="A31" s="37"/>
      <c r="B31" s="171" t="s">
        <v>15</v>
      </c>
      <c r="C31" s="169"/>
      <c r="D31" s="278"/>
      <c r="E31" s="279"/>
      <c r="F31" s="278"/>
      <c r="G31" s="280"/>
      <c r="H31" s="169"/>
      <c r="I31" s="169"/>
      <c r="J31" s="281"/>
      <c r="K31" s="126"/>
      <c r="L31" s="37"/>
      <c r="M31" s="252" t="str">
        <f t="shared" si="16"/>
        <v/>
      </c>
      <c r="N31" s="252" t="str">
        <f t="shared" si="8"/>
        <v/>
      </c>
      <c r="O31" s="252" t="str">
        <f t="shared" si="8"/>
        <v/>
      </c>
      <c r="P31" s="252" t="str">
        <f t="shared" si="8"/>
        <v/>
      </c>
      <c r="Q31" s="252" t="str">
        <f t="shared" si="8"/>
        <v/>
      </c>
      <c r="R31" s="252" t="str">
        <f t="shared" si="8"/>
        <v/>
      </c>
      <c r="S31" s="247"/>
      <c r="T31" s="252" t="str">
        <f t="shared" si="9"/>
        <v/>
      </c>
      <c r="U31" s="252" t="str">
        <f t="shared" si="9"/>
        <v/>
      </c>
      <c r="V31" s="252" t="str">
        <f t="shared" si="9"/>
        <v/>
      </c>
      <c r="W31" s="252" t="str">
        <f t="shared" si="9"/>
        <v/>
      </c>
      <c r="X31" s="252" t="str">
        <f t="shared" si="9"/>
        <v/>
      </c>
      <c r="Y31" s="252" t="str">
        <f t="shared" si="9"/>
        <v/>
      </c>
      <c r="Z31" s="247"/>
      <c r="AA31" s="248" t="str">
        <f t="shared" si="10"/>
        <v/>
      </c>
      <c r="AB31" s="248" t="str">
        <f t="shared" si="10"/>
        <v/>
      </c>
      <c r="AC31" s="248" t="str">
        <f t="shared" si="10"/>
        <v/>
      </c>
      <c r="AD31" s="248" t="str">
        <f t="shared" si="10"/>
        <v/>
      </c>
      <c r="AE31" s="248" t="str">
        <f t="shared" si="10"/>
        <v/>
      </c>
      <c r="AF31" s="248" t="str">
        <f t="shared" si="10"/>
        <v/>
      </c>
      <c r="AG31" s="249"/>
      <c r="AH31" s="246" t="str">
        <f>IF($C31="","",IF($E31="",Standardtal!$E$5*M31*M$7*2,(Standardtal!$E$5*M31*M$7+Standardtal!$E$6*M$7*M31)))</f>
        <v/>
      </c>
      <c r="AI31" s="246" t="str">
        <f>IF($C31="","",IF($E31="",Standardtal!$E$5*N31*N$7*2,(Standardtal!$E$5*N31*N$7+Standardtal!$E$6*N$7*N31)))</f>
        <v/>
      </c>
      <c r="AJ31" s="246" t="str">
        <f>IF($C31="","",IF($E31="",Standardtal!$E$5*O31*O$7*2,(Standardtal!$E$5*O31*O$7+Standardtal!$E$6*O$7*O31)))</f>
        <v/>
      </c>
      <c r="AK31" s="246" t="str">
        <f>IF($C31="","",IF($E31="",Standardtal!$E$5*P31*P$7*2,(Standardtal!$E$5*P31*P$7+Standardtal!$E$6*P$7*P31)))</f>
        <v/>
      </c>
      <c r="AL31" s="246" t="str">
        <f>IF($C31="","",IF($E31="",Standardtal!$E$5*Q31*Q$7*2,(Standardtal!$E$5*Q31*Q$7+Standardtal!$E$6*Q$7*Q31)))</f>
        <v/>
      </c>
      <c r="AM31" s="246" t="str">
        <f>IF($C31="","",IF($E31="",Standardtal!$E$5*R31*R$7*2,(Standardtal!$E$5*R31*R$7+Standardtal!$E$6*R$7*R31)))</f>
        <v/>
      </c>
      <c r="AN31" s="250"/>
      <c r="AO31" s="246" t="str">
        <f>IF($C31="","",IF(T31="",0,((Standardtal!$E$5*T$7)+(Standardtal!$E$6*T$7))*T31))</f>
        <v/>
      </c>
      <c r="AP31" s="246" t="str">
        <f>IF($C31="","",IF(U31="",0,((Standardtal!$E$5*U$7)+(Standardtal!$E$6*U$7))*U31))</f>
        <v/>
      </c>
      <c r="AQ31" s="246" t="str">
        <f>IF($C31="","",IF(V31="",0,((Standardtal!$E$5*V$7)+(Standardtal!$E$6*V$7))*V31))</f>
        <v/>
      </c>
      <c r="AR31" s="246" t="str">
        <f>IF($C31="","",IF(W31="",0,((Standardtal!$E$5*W$7)+(Standardtal!$E$6*W$7))*W31))</f>
        <v/>
      </c>
      <c r="AS31" s="246" t="str">
        <f>IF($C31="","",IF(X31="",0,((Standardtal!$E$5*X$7)+(Standardtal!$E$6*X$7))*X31))</f>
        <v/>
      </c>
      <c r="AT31" s="246" t="str">
        <f>IF($C31="","",IF(Y31="",0,((Standardtal!$E$5*Y$7)+(Standardtal!$E$6*Y$7))*Y31))</f>
        <v/>
      </c>
      <c r="AU31" s="250"/>
      <c r="AV31" s="246" t="str">
        <f>IF($C31="","",IF(AA31="",0,((Standardtal!$E$8*AA$7)+(Standardtal!$E$9*AA$7))*AA31))</f>
        <v/>
      </c>
      <c r="AW31" s="246" t="str">
        <f>IF($C31="","",IF(AB31="",0,((Standardtal!$E$8*AB$7)+(Standardtal!$E$9*AB$7))*AB31))</f>
        <v/>
      </c>
      <c r="AX31" s="246" t="str">
        <f>IF($C31="","",IF(AC31="",0,((Standardtal!$E$8*AC$7)+(Standardtal!$E$9*AC$7))*AC31))</f>
        <v/>
      </c>
      <c r="AY31" s="246" t="str">
        <f>IF($C31="","",IF(AD31="",0,((Standardtal!$E$8*AD$7)+(Standardtal!$E$9*AD$7))*AD31))</f>
        <v/>
      </c>
      <c r="AZ31" s="246" t="str">
        <f>IF($C31="","",IF(AE31="",0,((Standardtal!$E$8*AE$7)+(Standardtal!$E$9*AE$7))*AE31))</f>
        <v/>
      </c>
      <c r="BA31" s="246" t="str">
        <f>IF($C31="","",IF(AF31="",0,((Standardtal!$E$8*AF$7)+(Standardtal!$E$9*AF$7))*AF31))</f>
        <v/>
      </c>
      <c r="BB31" s="245"/>
      <c r="BC31" s="246" t="str">
        <f t="shared" si="11"/>
        <v/>
      </c>
      <c r="BD31" s="246" t="str">
        <f t="shared" si="18"/>
        <v/>
      </c>
      <c r="BE31" s="246" t="str">
        <f t="shared" si="18"/>
        <v/>
      </c>
      <c r="BF31" s="246" t="str">
        <f t="shared" si="18"/>
        <v/>
      </c>
      <c r="BG31" s="246" t="str">
        <f t="shared" si="18"/>
        <v/>
      </c>
      <c r="BH31" s="246" t="str">
        <f t="shared" si="18"/>
        <v/>
      </c>
      <c r="BI31" s="245"/>
      <c r="BJ31" s="246" t="str">
        <f>IF(C31="","",VLOOKUP(B31,Standardtal!$A$5:$B$37,2,FALSE))</f>
        <v/>
      </c>
      <c r="BK31" s="251"/>
      <c r="BL31" s="244" t="str">
        <f t="shared" si="17"/>
        <v/>
      </c>
      <c r="BM31" s="244" t="str">
        <f t="shared" si="17"/>
        <v/>
      </c>
      <c r="BN31" s="244" t="str">
        <f t="shared" si="17"/>
        <v/>
      </c>
      <c r="BO31" s="244" t="str">
        <f t="shared" si="17"/>
        <v/>
      </c>
      <c r="BP31" s="244" t="str">
        <f t="shared" si="17"/>
        <v/>
      </c>
      <c r="BQ31" s="244" t="str">
        <f t="shared" si="17"/>
        <v/>
      </c>
      <c r="BR31" s="245"/>
      <c r="BS31" s="246" t="str">
        <f t="shared" si="14"/>
        <v/>
      </c>
      <c r="BT31" s="246" t="str">
        <f t="shared" si="19"/>
        <v/>
      </c>
      <c r="BU31" s="246" t="str">
        <f t="shared" si="19"/>
        <v/>
      </c>
      <c r="BV31" s="246" t="str">
        <f t="shared" si="19"/>
        <v/>
      </c>
      <c r="BW31" s="246" t="str">
        <f t="shared" si="19"/>
        <v/>
      </c>
      <c r="BX31" s="246" t="str">
        <f t="shared" si="19"/>
        <v/>
      </c>
      <c r="BY31" s="37"/>
    </row>
    <row r="32" spans="1:77" s="176" customFormat="1" ht="20.100000000000001" customHeight="1" thickBot="1" x14ac:dyDescent="0.25">
      <c r="A32" s="39"/>
      <c r="B32" s="38"/>
      <c r="C32" s="127"/>
      <c r="D32" s="39"/>
      <c r="E32" s="39"/>
      <c r="F32" s="39"/>
      <c r="G32" s="39"/>
      <c r="H32" s="39"/>
      <c r="I32" s="39"/>
      <c r="J32" s="39"/>
      <c r="K32" s="127"/>
      <c r="L32" s="22" t="s">
        <v>111</v>
      </c>
      <c r="M32" s="220">
        <f t="shared" ref="M32:R32" si="20">SUM(M9:M31)</f>
        <v>11</v>
      </c>
      <c r="N32" s="220">
        <f t="shared" si="20"/>
        <v>11</v>
      </c>
      <c r="O32" s="220">
        <f t="shared" si="20"/>
        <v>11</v>
      </c>
      <c r="P32" s="220">
        <f t="shared" si="20"/>
        <v>11</v>
      </c>
      <c r="Q32" s="220">
        <f t="shared" si="20"/>
        <v>11</v>
      </c>
      <c r="R32" s="220">
        <f t="shared" si="20"/>
        <v>11</v>
      </c>
      <c r="S32" s="136"/>
      <c r="T32" s="220">
        <f t="shared" ref="T32:Y32" si="21">SUM(T9:T31)</f>
        <v>6</v>
      </c>
      <c r="U32" s="220">
        <f t="shared" si="21"/>
        <v>6</v>
      </c>
      <c r="V32" s="220">
        <f t="shared" si="21"/>
        <v>6</v>
      </c>
      <c r="W32" s="220">
        <f t="shared" si="21"/>
        <v>6</v>
      </c>
      <c r="X32" s="220">
        <f t="shared" si="21"/>
        <v>0</v>
      </c>
      <c r="Y32" s="220">
        <f t="shared" si="21"/>
        <v>0</v>
      </c>
      <c r="Z32" s="136"/>
      <c r="AA32" s="220">
        <f t="shared" ref="AA32:AF32" si="22">SUM(AA9:AA31)</f>
        <v>0</v>
      </c>
      <c r="AB32" s="220">
        <f t="shared" si="22"/>
        <v>0</v>
      </c>
      <c r="AC32" s="220">
        <f t="shared" si="22"/>
        <v>0</v>
      </c>
      <c r="AD32" s="220">
        <f t="shared" si="22"/>
        <v>0</v>
      </c>
      <c r="AE32" s="220">
        <f t="shared" si="22"/>
        <v>4</v>
      </c>
      <c r="AF32" s="220">
        <f t="shared" si="22"/>
        <v>4</v>
      </c>
      <c r="AG32" s="136"/>
      <c r="AH32" s="220">
        <f t="shared" ref="AH32:AM32" si="23">SUM(AH9:AH31)</f>
        <v>18.501225806451615</v>
      </c>
      <c r="AI32" s="220">
        <f t="shared" si="23"/>
        <v>55.503677419354837</v>
      </c>
      <c r="AJ32" s="220">
        <f t="shared" si="23"/>
        <v>185.01225806451612</v>
      </c>
      <c r="AK32" s="220">
        <f t="shared" si="23"/>
        <v>370.02451612903224</v>
      </c>
      <c r="AL32" s="220">
        <f t="shared" si="23"/>
        <v>555.03677419354835</v>
      </c>
      <c r="AM32" s="220">
        <f t="shared" si="23"/>
        <v>925.0612903225807</v>
      </c>
      <c r="AN32" s="151"/>
      <c r="AO32" s="220">
        <f t="shared" ref="AO32:AT32" si="24">SUM(AO9:AO31)</f>
        <v>10.436709677419355</v>
      </c>
      <c r="AP32" s="220">
        <f t="shared" si="24"/>
        <v>31.310129032258068</v>
      </c>
      <c r="AQ32" s="220">
        <f t="shared" si="24"/>
        <v>104.36709677419354</v>
      </c>
      <c r="AR32" s="220">
        <f t="shared" si="24"/>
        <v>208.73419354838708</v>
      </c>
      <c r="AS32" s="220">
        <f t="shared" si="24"/>
        <v>0</v>
      </c>
      <c r="AT32" s="220">
        <f t="shared" si="24"/>
        <v>0</v>
      </c>
      <c r="AU32" s="151"/>
      <c r="AV32" s="220">
        <f t="shared" ref="AV32:BA32" si="25">SUM(AV9:AV31)</f>
        <v>0</v>
      </c>
      <c r="AW32" s="220">
        <f t="shared" si="25"/>
        <v>0</v>
      </c>
      <c r="AX32" s="220">
        <f t="shared" si="25"/>
        <v>0</v>
      </c>
      <c r="AY32" s="220">
        <f t="shared" si="25"/>
        <v>0</v>
      </c>
      <c r="AZ32" s="220">
        <f t="shared" si="25"/>
        <v>87.058823529411768</v>
      </c>
      <c r="BA32" s="220">
        <f t="shared" si="25"/>
        <v>145.09803921568627</v>
      </c>
      <c r="BB32" s="151"/>
      <c r="BC32" s="220">
        <f t="shared" ref="BC32:BH32" si="26">SUM(BC9:BC31)</f>
        <v>28.937935483870969</v>
      </c>
      <c r="BD32" s="220">
        <f t="shared" si="26"/>
        <v>86.813806451612905</v>
      </c>
      <c r="BE32" s="220">
        <f t="shared" si="26"/>
        <v>289.37935483870967</v>
      </c>
      <c r="BF32" s="220">
        <f t="shared" si="26"/>
        <v>578.75870967741935</v>
      </c>
      <c r="BG32" s="220">
        <f t="shared" si="26"/>
        <v>642.09559772296018</v>
      </c>
      <c r="BH32" s="220">
        <f t="shared" si="26"/>
        <v>1070.159329538267</v>
      </c>
      <c r="BI32" s="151"/>
      <c r="BJ32" s="136"/>
      <c r="BK32" s="142"/>
      <c r="BL32" s="220">
        <f t="shared" ref="BL32:BQ32" si="27">SUM(BL9:BL31)</f>
        <v>812</v>
      </c>
      <c r="BM32" s="220">
        <f t="shared" si="27"/>
        <v>812</v>
      </c>
      <c r="BN32" s="220">
        <f t="shared" si="27"/>
        <v>812</v>
      </c>
      <c r="BO32" s="220">
        <f t="shared" si="27"/>
        <v>812</v>
      </c>
      <c r="BP32" s="220">
        <f t="shared" si="27"/>
        <v>812</v>
      </c>
      <c r="BQ32" s="220">
        <f t="shared" si="27"/>
        <v>812</v>
      </c>
      <c r="BR32" s="39"/>
      <c r="BS32" s="226">
        <f t="shared" ref="BS32:BX32" si="28">IFERROR(((AH32+AO32+AV32)/(AH32+AO32+AV32+BL32))*100,"Tom")</f>
        <v>3.4411499663432648</v>
      </c>
      <c r="BT32" s="226">
        <f t="shared" si="28"/>
        <v>9.6587086033247829</v>
      </c>
      <c r="BU32" s="226">
        <f t="shared" si="28"/>
        <v>26.274267223856533</v>
      </c>
      <c r="BV32" s="226">
        <f t="shared" si="28"/>
        <v>41.614602565506132</v>
      </c>
      <c r="BW32" s="226">
        <f t="shared" si="28"/>
        <v>44.157729294308382</v>
      </c>
      <c r="BX32" s="226">
        <f t="shared" si="28"/>
        <v>56.858062584999082</v>
      </c>
      <c r="BY32" s="39"/>
    </row>
    <row r="33" spans="1:77" s="176" customFormat="1" ht="21" customHeight="1" thickTop="1" thickBot="1" x14ac:dyDescent="0.3">
      <c r="A33" s="39"/>
      <c r="B33" s="341" t="s">
        <v>114</v>
      </c>
      <c r="C33" s="342"/>
      <c r="D33" s="342"/>
      <c r="E33" s="342"/>
      <c r="F33" s="342"/>
      <c r="G33" s="342"/>
      <c r="H33" s="343"/>
      <c r="I33" s="39"/>
      <c r="J33" s="39"/>
      <c r="K33" s="127"/>
      <c r="L33" s="127"/>
      <c r="M33" s="144"/>
      <c r="N33" s="136"/>
      <c r="O33" s="136"/>
      <c r="P33" s="136"/>
      <c r="Q33" s="136"/>
      <c r="R33" s="136"/>
      <c r="S33" s="136"/>
      <c r="T33" s="39"/>
      <c r="U33" s="136"/>
      <c r="V33" s="136"/>
      <c r="W33" s="136"/>
      <c r="X33" s="136"/>
      <c r="Y33" s="136"/>
      <c r="Z33" s="136"/>
      <c r="AA33" s="145"/>
      <c r="AB33" s="136"/>
      <c r="AC33" s="136"/>
      <c r="AD33" s="136"/>
      <c r="AE33" s="136"/>
      <c r="AF33" s="136"/>
      <c r="AG33" s="136"/>
      <c r="AH33" s="45"/>
      <c r="AI33" s="130"/>
      <c r="AJ33" s="130"/>
      <c r="AK33" s="130"/>
      <c r="AL33" s="130"/>
      <c r="AM33" s="130"/>
      <c r="AN33" s="39"/>
      <c r="AO33" s="45"/>
      <c r="AP33" s="39"/>
      <c r="AQ33" s="39"/>
      <c r="AR33" s="39"/>
      <c r="AS33" s="39"/>
      <c r="AT33" s="39"/>
      <c r="AU33" s="39"/>
      <c r="AV33" s="45"/>
      <c r="AW33" s="39"/>
      <c r="AX33" s="146"/>
      <c r="AY33" s="39"/>
      <c r="AZ33" s="39"/>
      <c r="BA33" s="39"/>
      <c r="BB33" s="39"/>
      <c r="BC33" s="39"/>
      <c r="BD33" s="39"/>
      <c r="BE33" s="39"/>
      <c r="BF33" s="39"/>
      <c r="BG33" s="39"/>
      <c r="BH33" s="39"/>
      <c r="BI33" s="39"/>
      <c r="BJ33" s="136"/>
      <c r="BK33" s="136"/>
      <c r="BL33" s="38"/>
      <c r="BM33" s="38"/>
      <c r="BN33" s="38"/>
      <c r="BO33" s="38"/>
      <c r="BP33" s="146"/>
      <c r="BQ33" s="146"/>
      <c r="BR33" s="39"/>
      <c r="BS33" s="39"/>
      <c r="BT33" s="39"/>
      <c r="BU33" s="39"/>
      <c r="BV33" s="39"/>
      <c r="BW33" s="39"/>
      <c r="BX33" s="39"/>
      <c r="BY33" s="39"/>
    </row>
    <row r="34" spans="1:77" s="176" customFormat="1" ht="31.5" customHeight="1" x14ac:dyDescent="0.25">
      <c r="A34" s="39"/>
      <c r="B34" s="68" t="s">
        <v>28</v>
      </c>
      <c r="C34" s="229">
        <f>'Brændstof Korn'!M7</f>
        <v>1</v>
      </c>
      <c r="D34" s="230">
        <f>'Brændstof Korn'!N7</f>
        <v>3</v>
      </c>
      <c r="E34" s="230">
        <f>'Brændstof Korn'!O7</f>
        <v>10</v>
      </c>
      <c r="F34" s="230">
        <f>'Brændstof Korn'!P7</f>
        <v>20</v>
      </c>
      <c r="G34" s="230">
        <f>'Brændstof Korn'!Q7</f>
        <v>30</v>
      </c>
      <c r="H34" s="231">
        <f>'Brændstof Korn'!R7</f>
        <v>50</v>
      </c>
      <c r="I34" s="39"/>
      <c r="J34" s="39"/>
      <c r="K34" s="42"/>
      <c r="L34" s="42"/>
      <c r="M34" s="344" t="s">
        <v>59</v>
      </c>
      <c r="N34" s="344"/>
      <c r="O34" s="344"/>
      <c r="P34" s="344"/>
      <c r="Q34" s="344"/>
      <c r="R34" s="344"/>
      <c r="S34" s="137"/>
      <c r="T34" s="366" t="s">
        <v>58</v>
      </c>
      <c r="U34" s="367"/>
      <c r="V34" s="367"/>
      <c r="W34" s="367"/>
      <c r="X34" s="367"/>
      <c r="Y34" s="368"/>
      <c r="Z34" s="137"/>
      <c r="AA34" s="366" t="s">
        <v>57</v>
      </c>
      <c r="AB34" s="367"/>
      <c r="AC34" s="367"/>
      <c r="AD34" s="367"/>
      <c r="AE34" s="367"/>
      <c r="AF34" s="368"/>
      <c r="AG34" s="137"/>
      <c r="AH34" s="369" t="s">
        <v>63</v>
      </c>
      <c r="AI34" s="369"/>
      <c r="AJ34" s="369"/>
      <c r="AK34" s="369"/>
      <c r="AL34" s="369"/>
      <c r="AM34" s="369"/>
      <c r="AN34" s="39"/>
      <c r="AO34" s="345" t="s">
        <v>39</v>
      </c>
      <c r="AP34" s="345"/>
      <c r="AQ34" s="345"/>
      <c r="AR34" s="345"/>
      <c r="AS34" s="345"/>
      <c r="AT34" s="345"/>
      <c r="AU34" s="39"/>
      <c r="AV34" s="345" t="s">
        <v>68</v>
      </c>
      <c r="AW34" s="345"/>
      <c r="AX34" s="345"/>
      <c r="AY34" s="345"/>
      <c r="AZ34" s="345"/>
      <c r="BA34" s="345"/>
      <c r="BB34" s="39"/>
      <c r="BC34" s="39"/>
      <c r="BD34" s="39"/>
      <c r="BE34" s="39"/>
      <c r="BF34" s="39"/>
      <c r="BG34" s="39"/>
      <c r="BH34" s="39"/>
      <c r="BI34" s="39"/>
      <c r="BJ34" s="346" t="s">
        <v>42</v>
      </c>
      <c r="BK34" s="346"/>
      <c r="BL34" s="346"/>
      <c r="BM34" s="346"/>
      <c r="BN34" s="346"/>
      <c r="BO34" s="346"/>
      <c r="BP34" s="346"/>
      <c r="BQ34" s="346"/>
      <c r="BR34" s="39"/>
      <c r="BS34" s="39"/>
      <c r="BT34" s="39"/>
      <c r="BU34" s="39"/>
      <c r="BV34" s="39"/>
      <c r="BW34" s="39"/>
      <c r="BX34" s="39"/>
      <c r="BY34" s="39"/>
    </row>
    <row r="35" spans="1:77" s="176" customFormat="1" ht="18" customHeight="1" x14ac:dyDescent="0.2">
      <c r="A35" s="39"/>
      <c r="B35" s="69" t="s">
        <v>27</v>
      </c>
      <c r="C35" s="232">
        <f>'Brændstof Korn'!M8</f>
        <v>10</v>
      </c>
      <c r="D35" s="233">
        <f>'Brændstof Korn'!N8</f>
        <v>10</v>
      </c>
      <c r="E35" s="233">
        <f>'Brændstof Korn'!O8</f>
        <v>10</v>
      </c>
      <c r="F35" s="233">
        <f>'Brændstof Korn'!P8</f>
        <v>10</v>
      </c>
      <c r="G35" s="233">
        <f>'Brændstof Korn'!Q8</f>
        <v>10</v>
      </c>
      <c r="H35" s="234">
        <f>'Brændstof Korn'!R8</f>
        <v>10</v>
      </c>
      <c r="I35" s="39"/>
      <c r="J35" s="39"/>
      <c r="K35" s="44"/>
      <c r="L35" s="44"/>
      <c r="M35" s="347" t="s">
        <v>146</v>
      </c>
      <c r="N35" s="348"/>
      <c r="O35" s="348"/>
      <c r="P35" s="348"/>
      <c r="Q35" s="348"/>
      <c r="R35" s="349"/>
      <c r="S35" s="44"/>
      <c r="T35" s="353" t="s">
        <v>142</v>
      </c>
      <c r="U35" s="354"/>
      <c r="V35" s="354"/>
      <c r="W35" s="354"/>
      <c r="X35" s="354"/>
      <c r="Y35" s="355"/>
      <c r="Z35" s="44"/>
      <c r="AA35" s="347" t="s">
        <v>147</v>
      </c>
      <c r="AB35" s="348"/>
      <c r="AC35" s="348"/>
      <c r="AD35" s="348"/>
      <c r="AE35" s="348"/>
      <c r="AF35" s="349"/>
      <c r="AG35" s="44"/>
      <c r="AH35" s="365" t="s">
        <v>61</v>
      </c>
      <c r="AI35" s="365"/>
      <c r="AJ35" s="365"/>
      <c r="AK35" s="365"/>
      <c r="AL35" s="365"/>
      <c r="AM35" s="365"/>
      <c r="AN35" s="39"/>
      <c r="AO35" s="353" t="s">
        <v>64</v>
      </c>
      <c r="AP35" s="354"/>
      <c r="AQ35" s="354"/>
      <c r="AR35" s="354"/>
      <c r="AS35" s="354"/>
      <c r="AT35" s="355"/>
      <c r="AU35" s="39"/>
      <c r="AV35" s="370" t="s">
        <v>65</v>
      </c>
      <c r="AW35" s="370"/>
      <c r="AX35" s="370"/>
      <c r="AY35" s="370"/>
      <c r="AZ35" s="370"/>
      <c r="BA35" s="370"/>
      <c r="BB35" s="39"/>
      <c r="BC35" s="39"/>
      <c r="BD35" s="39"/>
      <c r="BE35" s="39"/>
      <c r="BF35" s="39"/>
      <c r="BG35" s="39"/>
      <c r="BH35" s="39"/>
      <c r="BI35" s="39"/>
      <c r="BJ35" s="371" t="s">
        <v>43</v>
      </c>
      <c r="BK35" s="372"/>
      <c r="BL35" s="372"/>
      <c r="BM35" s="372"/>
      <c r="BN35" s="372"/>
      <c r="BO35" s="372"/>
      <c r="BP35" s="372"/>
      <c r="BQ35" s="373"/>
      <c r="BR35" s="39"/>
      <c r="BS35" s="39"/>
      <c r="BT35" s="39"/>
      <c r="BU35" s="39"/>
      <c r="BV35" s="39"/>
      <c r="BW35" s="39"/>
      <c r="BX35" s="39"/>
      <c r="BY35" s="39"/>
    </row>
    <row r="36" spans="1:77" s="176" customFormat="1" ht="18" customHeight="1" thickBot="1" x14ac:dyDescent="0.25">
      <c r="A36" s="39"/>
      <c r="B36" s="70" t="s">
        <v>179</v>
      </c>
      <c r="C36" s="71">
        <f>'Brændstof Korn'!AH32+'Brændstof Korn'!AO32+'Brændstof Korn'!AV32+'Brændstof Korn'!BL32</f>
        <v>840.937935483871</v>
      </c>
      <c r="D36" s="72">
        <f>'Brændstof Korn'!AI32+'Brændstof Korn'!AP32+'Brændstof Korn'!AW32+'Brændstof Korn'!BM32</f>
        <v>898.81380645161289</v>
      </c>
      <c r="E36" s="72">
        <f>'Brændstof Korn'!AJ32+'Brændstof Korn'!AQ32+'Brændstof Korn'!AX32+'Brændstof Korn'!BN32</f>
        <v>1101.3793548387098</v>
      </c>
      <c r="F36" s="72">
        <f>'Brændstof Korn'!AK32+'Brændstof Korn'!AR32+'Brændstof Korn'!AY32+'Brændstof Korn'!BO32</f>
        <v>1390.7587096774193</v>
      </c>
      <c r="G36" s="72">
        <f>'Brændstof Korn'!AL32+'Brændstof Korn'!AS32+'Brændstof Korn'!AZ32+'Brændstof Korn'!BP32</f>
        <v>1454.0955977229601</v>
      </c>
      <c r="H36" s="73">
        <f>'Brændstof Korn'!AM32+'Brændstof Korn'!AT32+'Brændstof Korn'!BA32+'Brændstof Korn'!BQ32</f>
        <v>1882.159329538267</v>
      </c>
      <c r="I36" s="39"/>
      <c r="J36" s="39"/>
      <c r="K36" s="46"/>
      <c r="L36" s="44"/>
      <c r="M36" s="350"/>
      <c r="N36" s="351"/>
      <c r="O36" s="351"/>
      <c r="P36" s="351"/>
      <c r="Q36" s="351"/>
      <c r="R36" s="352"/>
      <c r="S36" s="44"/>
      <c r="T36" s="356"/>
      <c r="U36" s="357"/>
      <c r="V36" s="357"/>
      <c r="W36" s="357"/>
      <c r="X36" s="357"/>
      <c r="Y36" s="358"/>
      <c r="Z36" s="44"/>
      <c r="AA36" s="350"/>
      <c r="AB36" s="351"/>
      <c r="AC36" s="351"/>
      <c r="AD36" s="351"/>
      <c r="AE36" s="351"/>
      <c r="AF36" s="352"/>
      <c r="AG36" s="44"/>
      <c r="AH36" s="365"/>
      <c r="AI36" s="365"/>
      <c r="AJ36" s="365"/>
      <c r="AK36" s="365"/>
      <c r="AL36" s="365"/>
      <c r="AM36" s="365"/>
      <c r="AN36" s="39"/>
      <c r="AO36" s="359"/>
      <c r="AP36" s="360"/>
      <c r="AQ36" s="360"/>
      <c r="AR36" s="360"/>
      <c r="AS36" s="360"/>
      <c r="AT36" s="361"/>
      <c r="AU36" s="39"/>
      <c r="AV36" s="370"/>
      <c r="AW36" s="370"/>
      <c r="AX36" s="370"/>
      <c r="AY36" s="370"/>
      <c r="AZ36" s="370"/>
      <c r="BA36" s="370"/>
      <c r="BB36" s="39"/>
      <c r="BC36" s="39"/>
      <c r="BD36" s="39"/>
      <c r="BE36" s="39"/>
      <c r="BF36" s="39"/>
      <c r="BG36" s="39"/>
      <c r="BH36" s="39"/>
      <c r="BI36" s="39"/>
      <c r="BJ36" s="374"/>
      <c r="BK36" s="375"/>
      <c r="BL36" s="375"/>
      <c r="BM36" s="375"/>
      <c r="BN36" s="375"/>
      <c r="BO36" s="375"/>
      <c r="BP36" s="375"/>
      <c r="BQ36" s="376"/>
      <c r="BR36" s="39"/>
      <c r="BS36" s="39"/>
      <c r="BT36" s="39"/>
      <c r="BU36" s="39"/>
      <c r="BV36" s="39"/>
      <c r="BW36" s="39"/>
      <c r="BX36" s="39"/>
      <c r="BY36" s="39"/>
    </row>
    <row r="37" spans="1:77" s="176" customFormat="1" ht="18" customHeight="1" thickBot="1" x14ac:dyDescent="0.3">
      <c r="A37" s="39"/>
      <c r="B37" s="235" t="s">
        <v>115</v>
      </c>
      <c r="C37" s="236">
        <f t="shared" ref="C37:H37" si="29">(C36/C35)*$C40</f>
        <v>546.60965806451611</v>
      </c>
      <c r="D37" s="237">
        <f t="shared" si="29"/>
        <v>584.22897419354831</v>
      </c>
      <c r="E37" s="237">
        <f t="shared" si="29"/>
        <v>715.89658064516129</v>
      </c>
      <c r="F37" s="237">
        <f t="shared" si="29"/>
        <v>903.99316129032263</v>
      </c>
      <c r="G37" s="237">
        <f t="shared" si="29"/>
        <v>945.16213851992404</v>
      </c>
      <c r="H37" s="238">
        <f t="shared" si="29"/>
        <v>1223.4035641998735</v>
      </c>
      <c r="I37" s="39"/>
      <c r="J37" s="39"/>
      <c r="K37" s="44"/>
      <c r="L37" s="44"/>
      <c r="M37" s="350"/>
      <c r="N37" s="351"/>
      <c r="O37" s="351"/>
      <c r="P37" s="351"/>
      <c r="Q37" s="351"/>
      <c r="R37" s="352"/>
      <c r="S37" s="44"/>
      <c r="T37" s="356"/>
      <c r="U37" s="357"/>
      <c r="V37" s="357"/>
      <c r="W37" s="357"/>
      <c r="X37" s="357"/>
      <c r="Y37" s="358"/>
      <c r="Z37" s="44"/>
      <c r="AA37" s="350"/>
      <c r="AB37" s="351"/>
      <c r="AC37" s="351"/>
      <c r="AD37" s="351"/>
      <c r="AE37" s="351"/>
      <c r="AF37" s="352"/>
      <c r="AG37" s="44"/>
      <c r="AH37" s="365"/>
      <c r="AI37" s="365"/>
      <c r="AJ37" s="365"/>
      <c r="AK37" s="365"/>
      <c r="AL37" s="365"/>
      <c r="AM37" s="365"/>
      <c r="AN37" s="39"/>
      <c r="AO37" s="353" t="s">
        <v>69</v>
      </c>
      <c r="AP37" s="354"/>
      <c r="AQ37" s="354"/>
      <c r="AR37" s="354"/>
      <c r="AS37" s="354"/>
      <c r="AT37" s="355"/>
      <c r="AU37" s="39"/>
      <c r="AV37" s="370" t="s">
        <v>40</v>
      </c>
      <c r="AW37" s="370"/>
      <c r="AX37" s="370"/>
      <c r="AY37" s="370"/>
      <c r="AZ37" s="370"/>
      <c r="BA37" s="370"/>
      <c r="BB37" s="39"/>
      <c r="BC37" s="39"/>
      <c r="BD37" s="39"/>
      <c r="BE37" s="39"/>
      <c r="BF37" s="39"/>
      <c r="BG37" s="39"/>
      <c r="BH37" s="39"/>
      <c r="BI37" s="39"/>
      <c r="BJ37" s="377"/>
      <c r="BK37" s="378"/>
      <c r="BL37" s="378"/>
      <c r="BM37" s="378"/>
      <c r="BN37" s="378"/>
      <c r="BO37" s="378"/>
      <c r="BP37" s="378"/>
      <c r="BQ37" s="379"/>
      <c r="BR37" s="39"/>
      <c r="BS37" s="39"/>
      <c r="BT37" s="39"/>
      <c r="BU37" s="39"/>
      <c r="BV37" s="39"/>
      <c r="BW37" s="39"/>
      <c r="BX37" s="39"/>
      <c r="BY37" s="39"/>
    </row>
    <row r="38" spans="1:77" s="176" customFormat="1" ht="18" customHeight="1" thickBot="1" x14ac:dyDescent="0.35">
      <c r="A38" s="39"/>
      <c r="B38" s="239" t="s">
        <v>178</v>
      </c>
      <c r="C38" s="240">
        <f t="shared" ref="C38:H38" si="30">(C36/C35)*$C41</f>
        <v>264.05451174193547</v>
      </c>
      <c r="D38" s="241">
        <f>(D36/D35)*$C41</f>
        <v>282.22753522580643</v>
      </c>
      <c r="E38" s="241">
        <f t="shared" si="30"/>
        <v>345.83311741935489</v>
      </c>
      <c r="F38" s="241">
        <f t="shared" si="30"/>
        <v>436.69823483870971</v>
      </c>
      <c r="G38" s="241">
        <f t="shared" si="30"/>
        <v>456.58601768500949</v>
      </c>
      <c r="H38" s="242">
        <f t="shared" si="30"/>
        <v>590.99802947501587</v>
      </c>
      <c r="I38" s="39"/>
      <c r="J38" s="39"/>
      <c r="K38" s="42"/>
      <c r="L38" s="42"/>
      <c r="M38" s="350"/>
      <c r="N38" s="351"/>
      <c r="O38" s="351"/>
      <c r="P38" s="351"/>
      <c r="Q38" s="351"/>
      <c r="R38" s="352"/>
      <c r="S38" s="44"/>
      <c r="T38" s="356"/>
      <c r="U38" s="357"/>
      <c r="V38" s="357"/>
      <c r="W38" s="357"/>
      <c r="X38" s="357"/>
      <c r="Y38" s="358"/>
      <c r="Z38" s="44"/>
      <c r="AA38" s="350"/>
      <c r="AB38" s="351"/>
      <c r="AC38" s="351"/>
      <c r="AD38" s="351"/>
      <c r="AE38" s="351"/>
      <c r="AF38" s="352"/>
      <c r="AG38" s="44"/>
      <c r="AH38" s="365" t="s">
        <v>62</v>
      </c>
      <c r="AI38" s="365"/>
      <c r="AJ38" s="365"/>
      <c r="AK38" s="365"/>
      <c r="AL38" s="365"/>
      <c r="AM38" s="365"/>
      <c r="AN38" s="39"/>
      <c r="AO38" s="356"/>
      <c r="AP38" s="357"/>
      <c r="AQ38" s="357"/>
      <c r="AR38" s="357"/>
      <c r="AS38" s="357"/>
      <c r="AT38" s="358"/>
      <c r="AU38" s="39"/>
      <c r="AV38" s="370"/>
      <c r="AW38" s="370"/>
      <c r="AX38" s="370"/>
      <c r="AY38" s="370"/>
      <c r="AZ38" s="370"/>
      <c r="BA38" s="370"/>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row>
    <row r="39" spans="1:77" s="176" customFormat="1" ht="20.100000000000001" customHeight="1" thickBot="1" x14ac:dyDescent="0.25">
      <c r="A39" s="39"/>
      <c r="B39" s="96"/>
      <c r="C39" s="96"/>
      <c r="D39" s="96"/>
      <c r="E39" s="96"/>
      <c r="F39" s="96"/>
      <c r="G39" s="96"/>
      <c r="H39" s="96"/>
      <c r="I39" s="39"/>
      <c r="J39" s="42"/>
      <c r="K39" s="42"/>
      <c r="L39" s="42"/>
      <c r="M39" s="347" t="s">
        <v>145</v>
      </c>
      <c r="N39" s="348"/>
      <c r="O39" s="348"/>
      <c r="P39" s="348"/>
      <c r="Q39" s="348"/>
      <c r="R39" s="349"/>
      <c r="S39" s="44"/>
      <c r="T39" s="356"/>
      <c r="U39" s="357"/>
      <c r="V39" s="357"/>
      <c r="W39" s="357"/>
      <c r="X39" s="357"/>
      <c r="Y39" s="358"/>
      <c r="Z39" s="44"/>
      <c r="AA39" s="350"/>
      <c r="AB39" s="351"/>
      <c r="AC39" s="351"/>
      <c r="AD39" s="351"/>
      <c r="AE39" s="351"/>
      <c r="AF39" s="352"/>
      <c r="AG39" s="44"/>
      <c r="AH39" s="365"/>
      <c r="AI39" s="365"/>
      <c r="AJ39" s="365"/>
      <c r="AK39" s="365"/>
      <c r="AL39" s="365"/>
      <c r="AM39" s="365"/>
      <c r="AN39" s="39"/>
      <c r="AO39" s="359"/>
      <c r="AP39" s="360"/>
      <c r="AQ39" s="360"/>
      <c r="AR39" s="360"/>
      <c r="AS39" s="360"/>
      <c r="AT39" s="361"/>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row>
    <row r="40" spans="1:77" s="176" customFormat="1" ht="20.100000000000001" customHeight="1" x14ac:dyDescent="0.2">
      <c r="A40" s="39"/>
      <c r="B40" s="74" t="s">
        <v>171</v>
      </c>
      <c r="C40" s="288">
        <f>Standardtal!$E$11</f>
        <v>6.5</v>
      </c>
      <c r="D40" s="96"/>
      <c r="E40" s="96"/>
      <c r="F40" s="96"/>
      <c r="G40" s="96"/>
      <c r="H40" s="96"/>
      <c r="I40" s="39"/>
      <c r="J40" s="46"/>
      <c r="K40" s="46"/>
      <c r="L40" s="46"/>
      <c r="M40" s="350"/>
      <c r="N40" s="351"/>
      <c r="O40" s="351"/>
      <c r="P40" s="351"/>
      <c r="Q40" s="351"/>
      <c r="R40" s="352"/>
      <c r="S40" s="44"/>
      <c r="T40" s="359"/>
      <c r="U40" s="360"/>
      <c r="V40" s="360"/>
      <c r="W40" s="360"/>
      <c r="X40" s="360"/>
      <c r="Y40" s="361"/>
      <c r="Z40" s="44"/>
      <c r="AA40" s="362"/>
      <c r="AB40" s="363"/>
      <c r="AC40" s="363"/>
      <c r="AD40" s="363"/>
      <c r="AE40" s="363"/>
      <c r="AF40" s="364"/>
      <c r="AG40" s="44"/>
      <c r="AH40" s="365"/>
      <c r="AI40" s="365"/>
      <c r="AJ40" s="365"/>
      <c r="AK40" s="365"/>
      <c r="AL40" s="365"/>
      <c r="AM40" s="365"/>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row>
    <row r="41" spans="1:77" s="176" customFormat="1" ht="20.100000000000001" customHeight="1" thickBot="1" x14ac:dyDescent="0.4">
      <c r="A41" s="39"/>
      <c r="B41" s="75" t="s">
        <v>180</v>
      </c>
      <c r="C41" s="301">
        <f>Standardtal!E17</f>
        <v>3.14</v>
      </c>
      <c r="D41" s="96"/>
      <c r="E41" s="85"/>
      <c r="F41" s="85"/>
      <c r="G41" s="85"/>
      <c r="H41" s="85"/>
      <c r="I41" s="46"/>
      <c r="J41" s="46"/>
      <c r="K41" s="46"/>
      <c r="L41" s="46"/>
      <c r="M41" s="362"/>
      <c r="N41" s="363"/>
      <c r="O41" s="363"/>
      <c r="P41" s="363"/>
      <c r="Q41" s="363"/>
      <c r="R41" s="364"/>
      <c r="S41" s="44"/>
      <c r="T41" s="353" t="s">
        <v>140</v>
      </c>
      <c r="U41" s="354"/>
      <c r="V41" s="354"/>
      <c r="W41" s="354"/>
      <c r="X41" s="354"/>
      <c r="Y41" s="355"/>
      <c r="Z41" s="44"/>
      <c r="AA41" s="347" t="s">
        <v>141</v>
      </c>
      <c r="AB41" s="348"/>
      <c r="AC41" s="348"/>
      <c r="AD41" s="348"/>
      <c r="AE41" s="348"/>
      <c r="AF41" s="349"/>
      <c r="AG41" s="44"/>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44"/>
      <c r="BK41" s="44"/>
      <c r="BL41" s="131"/>
      <c r="BM41" s="131"/>
      <c r="BN41" s="131"/>
      <c r="BO41" s="146"/>
      <c r="BP41" s="146"/>
      <c r="BQ41" s="146"/>
      <c r="BR41" s="39"/>
      <c r="BS41" s="39"/>
      <c r="BT41" s="39"/>
      <c r="BU41" s="39"/>
      <c r="BV41" s="39"/>
      <c r="BW41" s="39"/>
      <c r="BX41" s="39"/>
      <c r="BY41" s="39"/>
    </row>
    <row r="42" spans="1:77" s="176" customFormat="1" ht="20.100000000000001" customHeight="1" x14ac:dyDescent="0.2">
      <c r="A42" s="39"/>
      <c r="B42" s="39"/>
      <c r="C42" s="46"/>
      <c r="D42" s="46"/>
      <c r="E42" s="46"/>
      <c r="F42" s="46"/>
      <c r="G42" s="46"/>
      <c r="H42" s="46"/>
      <c r="I42" s="46"/>
      <c r="J42" s="46"/>
      <c r="K42" s="46"/>
      <c r="L42" s="46"/>
      <c r="M42" s="168"/>
      <c r="N42" s="168"/>
      <c r="O42" s="168"/>
      <c r="P42" s="168"/>
      <c r="Q42" s="168"/>
      <c r="R42" s="168"/>
      <c r="S42" s="44"/>
      <c r="T42" s="356"/>
      <c r="U42" s="357"/>
      <c r="V42" s="357"/>
      <c r="W42" s="357"/>
      <c r="X42" s="357"/>
      <c r="Y42" s="358"/>
      <c r="Z42" s="44"/>
      <c r="AA42" s="350"/>
      <c r="AB42" s="351"/>
      <c r="AC42" s="351"/>
      <c r="AD42" s="351"/>
      <c r="AE42" s="351"/>
      <c r="AF42" s="352"/>
      <c r="AG42" s="44"/>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row>
    <row r="43" spans="1:77" s="176" customFormat="1" ht="20.100000000000001" customHeight="1" x14ac:dyDescent="0.2">
      <c r="A43" s="39"/>
      <c r="B43" s="147"/>
      <c r="C43" s="46"/>
      <c r="D43" s="46"/>
      <c r="E43" s="46"/>
      <c r="F43" s="46"/>
      <c r="G43" s="46"/>
      <c r="H43" s="46"/>
      <c r="I43" s="46"/>
      <c r="J43" s="46"/>
      <c r="K43" s="46"/>
      <c r="L43" s="46"/>
      <c r="M43" s="168"/>
      <c r="N43" s="168"/>
      <c r="O43" s="168"/>
      <c r="P43" s="168"/>
      <c r="Q43" s="168"/>
      <c r="R43" s="168"/>
      <c r="S43" s="44"/>
      <c r="T43" s="356"/>
      <c r="U43" s="357"/>
      <c r="V43" s="357"/>
      <c r="W43" s="357"/>
      <c r="X43" s="357"/>
      <c r="Y43" s="358"/>
      <c r="Z43" s="44"/>
      <c r="AA43" s="350"/>
      <c r="AB43" s="351"/>
      <c r="AC43" s="351"/>
      <c r="AD43" s="351"/>
      <c r="AE43" s="351"/>
      <c r="AF43" s="352"/>
      <c r="AG43" s="44"/>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row>
    <row r="44" spans="1:77" s="176" customFormat="1" ht="20.100000000000001" customHeight="1" x14ac:dyDescent="0.2">
      <c r="A44" s="39"/>
      <c r="B44" s="109"/>
      <c r="C44" s="46"/>
      <c r="D44" s="39"/>
      <c r="E44" s="46"/>
      <c r="F44" s="39"/>
      <c r="G44" s="46"/>
      <c r="H44" s="46"/>
      <c r="I44" s="46"/>
      <c r="J44" s="46"/>
      <c r="K44" s="46"/>
      <c r="L44" s="46"/>
      <c r="M44" s="39"/>
      <c r="N44" s="39"/>
      <c r="O44" s="39"/>
      <c r="P44" s="39"/>
      <c r="Q44" s="39"/>
      <c r="R44" s="39"/>
      <c r="S44" s="44"/>
      <c r="T44" s="356"/>
      <c r="U44" s="357"/>
      <c r="V44" s="357"/>
      <c r="W44" s="357"/>
      <c r="X44" s="357"/>
      <c r="Y44" s="358"/>
      <c r="Z44" s="44"/>
      <c r="AA44" s="350"/>
      <c r="AB44" s="351"/>
      <c r="AC44" s="351"/>
      <c r="AD44" s="351"/>
      <c r="AE44" s="351"/>
      <c r="AF44" s="352"/>
      <c r="AG44" s="44"/>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44"/>
      <c r="BK44" s="44"/>
      <c r="BL44" s="130"/>
      <c r="BM44" s="130"/>
      <c r="BN44" s="130"/>
      <c r="BO44" s="130"/>
      <c r="BP44" s="130"/>
      <c r="BQ44" s="130"/>
      <c r="BR44" s="39"/>
      <c r="BS44" s="39"/>
      <c r="BT44" s="39"/>
      <c r="BU44" s="39"/>
      <c r="BV44" s="39"/>
      <c r="BW44" s="39"/>
      <c r="BX44" s="39"/>
      <c r="BY44" s="39"/>
    </row>
    <row r="45" spans="1:77" s="176" customFormat="1" ht="20.100000000000001" customHeight="1" x14ac:dyDescent="0.2">
      <c r="A45" s="39"/>
      <c r="B45" s="109"/>
      <c r="C45" s="46"/>
      <c r="D45" s="39"/>
      <c r="E45" s="39"/>
      <c r="F45" s="39"/>
      <c r="G45" s="39"/>
      <c r="H45" s="39"/>
      <c r="I45" s="39"/>
      <c r="J45" s="39"/>
      <c r="K45" s="46"/>
      <c r="L45" s="46"/>
      <c r="M45" s="39"/>
      <c r="N45" s="39"/>
      <c r="O45" s="39"/>
      <c r="P45" s="39"/>
      <c r="Q45" s="39"/>
      <c r="R45" s="39"/>
      <c r="S45" s="44"/>
      <c r="T45" s="359"/>
      <c r="U45" s="360"/>
      <c r="V45" s="360"/>
      <c r="W45" s="360"/>
      <c r="X45" s="360"/>
      <c r="Y45" s="361"/>
      <c r="Z45" s="44"/>
      <c r="AA45" s="362"/>
      <c r="AB45" s="363"/>
      <c r="AC45" s="363"/>
      <c r="AD45" s="363"/>
      <c r="AE45" s="363"/>
      <c r="AF45" s="364"/>
      <c r="AG45" s="44"/>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44"/>
      <c r="BK45" s="44"/>
      <c r="BL45" s="130"/>
      <c r="BM45" s="130"/>
      <c r="BN45" s="130"/>
      <c r="BO45" s="130"/>
      <c r="BP45" s="130"/>
      <c r="BQ45" s="130"/>
      <c r="BR45" s="39"/>
      <c r="BS45" s="39"/>
      <c r="BT45" s="39"/>
      <c r="BU45" s="39"/>
      <c r="BV45" s="39"/>
      <c r="BW45" s="39"/>
      <c r="BX45" s="39"/>
      <c r="BY45" s="39"/>
    </row>
    <row r="46" spans="1:77" s="176" customFormat="1" ht="20.100000000000001" customHeight="1" x14ac:dyDescent="0.2">
      <c r="A46" s="39"/>
      <c r="B46" s="109"/>
      <c r="C46" s="46"/>
      <c r="D46" s="39"/>
      <c r="E46" s="39"/>
      <c r="F46" s="39"/>
      <c r="G46" s="39"/>
      <c r="H46" s="39"/>
      <c r="I46" s="39"/>
      <c r="J46" s="39"/>
      <c r="K46" s="46"/>
      <c r="L46" s="46"/>
      <c r="M46" s="39"/>
      <c r="N46" s="39"/>
      <c r="O46" s="39"/>
      <c r="P46" s="39"/>
      <c r="Q46" s="39"/>
      <c r="R46" s="39"/>
      <c r="S46" s="44"/>
      <c r="T46" s="353" t="s">
        <v>143</v>
      </c>
      <c r="U46" s="354"/>
      <c r="V46" s="354"/>
      <c r="W46" s="354"/>
      <c r="X46" s="354"/>
      <c r="Y46" s="355"/>
      <c r="Z46" s="44"/>
      <c r="AA46" s="353" t="s">
        <v>148</v>
      </c>
      <c r="AB46" s="354"/>
      <c r="AC46" s="354"/>
      <c r="AD46" s="354"/>
      <c r="AE46" s="354"/>
      <c r="AF46" s="355"/>
      <c r="AG46" s="44"/>
      <c r="AH46" s="39"/>
      <c r="AI46" s="39"/>
      <c r="AJ46" s="39"/>
      <c r="AK46" s="39"/>
      <c r="AL46" s="39"/>
      <c r="AM46" s="39"/>
      <c r="AN46" s="39"/>
      <c r="AO46" s="39"/>
      <c r="AP46" s="39"/>
      <c r="AQ46" s="39"/>
      <c r="AR46" s="39"/>
      <c r="AS46" s="39"/>
      <c r="AT46" s="39"/>
      <c r="AU46" s="39"/>
      <c r="AV46" s="45"/>
      <c r="AW46" s="39"/>
      <c r="AX46" s="39"/>
      <c r="AY46" s="39"/>
      <c r="AZ46" s="39"/>
      <c r="BA46" s="39"/>
      <c r="BB46" s="39"/>
      <c r="BC46" s="39"/>
      <c r="BD46" s="39"/>
      <c r="BE46" s="39"/>
      <c r="BF46" s="39"/>
      <c r="BG46" s="39"/>
      <c r="BH46" s="39"/>
      <c r="BI46" s="39"/>
      <c r="BJ46" s="44"/>
      <c r="BK46" s="44"/>
      <c r="BL46" s="130"/>
      <c r="BM46" s="130"/>
      <c r="BN46" s="130"/>
      <c r="BO46" s="130"/>
      <c r="BP46" s="130"/>
      <c r="BQ46" s="130"/>
      <c r="BR46" s="39"/>
      <c r="BS46" s="39"/>
      <c r="BT46" s="39"/>
      <c r="BU46" s="39"/>
      <c r="BV46" s="39"/>
      <c r="BW46" s="39"/>
      <c r="BX46" s="39"/>
      <c r="BY46" s="39"/>
    </row>
    <row r="47" spans="1:77" s="176" customFormat="1" ht="20.100000000000001" customHeight="1" x14ac:dyDescent="0.2">
      <c r="A47" s="39"/>
      <c r="B47" s="109"/>
      <c r="C47" s="46"/>
      <c r="D47" s="39"/>
      <c r="E47" s="39"/>
      <c r="F47" s="39"/>
      <c r="G47" s="39"/>
      <c r="H47" s="39"/>
      <c r="I47" s="39"/>
      <c r="J47" s="46"/>
      <c r="K47" s="46"/>
      <c r="L47" s="46"/>
      <c r="M47" s="39"/>
      <c r="N47" s="39"/>
      <c r="O47" s="39"/>
      <c r="P47" s="39"/>
      <c r="Q47" s="39"/>
      <c r="R47" s="39"/>
      <c r="S47" s="44"/>
      <c r="T47" s="356"/>
      <c r="U47" s="357"/>
      <c r="V47" s="357"/>
      <c r="W47" s="357"/>
      <c r="X47" s="357"/>
      <c r="Y47" s="358"/>
      <c r="Z47" s="44"/>
      <c r="AA47" s="356"/>
      <c r="AB47" s="357"/>
      <c r="AC47" s="357"/>
      <c r="AD47" s="357"/>
      <c r="AE47" s="357"/>
      <c r="AF47" s="358"/>
      <c r="AG47" s="44"/>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44"/>
      <c r="BK47" s="44"/>
      <c r="BL47" s="130"/>
      <c r="BM47" s="130"/>
      <c r="BN47" s="130"/>
      <c r="BO47" s="130"/>
      <c r="BP47" s="130"/>
      <c r="BQ47" s="130"/>
      <c r="BR47" s="39"/>
      <c r="BS47" s="39"/>
      <c r="BT47" s="39"/>
      <c r="BU47" s="39"/>
      <c r="BV47" s="39"/>
      <c r="BW47" s="39"/>
      <c r="BX47" s="39"/>
      <c r="BY47" s="39"/>
    </row>
    <row r="48" spans="1:77" s="176" customFormat="1" ht="20.100000000000001" customHeight="1" x14ac:dyDescent="0.2">
      <c r="A48" s="39"/>
      <c r="B48" s="109"/>
      <c r="C48" s="46"/>
      <c r="D48" s="39"/>
      <c r="E48" s="39"/>
      <c r="F48" s="39"/>
      <c r="G48" s="39"/>
      <c r="H48" s="39"/>
      <c r="I48" s="39"/>
      <c r="J48" s="46"/>
      <c r="K48" s="46"/>
      <c r="L48" s="46"/>
      <c r="M48" s="39"/>
      <c r="N48" s="39"/>
      <c r="O48" s="39"/>
      <c r="P48" s="39"/>
      <c r="Q48" s="39"/>
      <c r="R48" s="39"/>
      <c r="S48" s="44"/>
      <c r="T48" s="359"/>
      <c r="U48" s="360"/>
      <c r="V48" s="360"/>
      <c r="W48" s="360"/>
      <c r="X48" s="360"/>
      <c r="Y48" s="361"/>
      <c r="Z48" s="44"/>
      <c r="AA48" s="359"/>
      <c r="AB48" s="360"/>
      <c r="AC48" s="360"/>
      <c r="AD48" s="360"/>
      <c r="AE48" s="360"/>
      <c r="AF48" s="361"/>
      <c r="AG48" s="44"/>
      <c r="AH48" s="39"/>
      <c r="AI48" s="39"/>
      <c r="AJ48" s="39"/>
      <c r="AK48" s="39"/>
      <c r="AL48" s="39"/>
      <c r="AM48" s="39"/>
      <c r="AN48" s="39"/>
      <c r="AO48" s="39"/>
      <c r="AP48" s="39"/>
      <c r="AQ48" s="39"/>
      <c r="AR48" s="39"/>
      <c r="AS48" s="39"/>
      <c r="AT48" s="39"/>
      <c r="AU48" s="39"/>
      <c r="AV48" s="39"/>
      <c r="AW48" s="39"/>
      <c r="AX48" s="146"/>
      <c r="AY48" s="39"/>
      <c r="AZ48" s="39"/>
      <c r="BA48" s="39"/>
      <c r="BB48" s="39"/>
      <c r="BC48" s="39"/>
      <c r="BD48" s="39"/>
      <c r="BE48" s="39"/>
      <c r="BF48" s="39"/>
      <c r="BG48" s="39"/>
      <c r="BH48" s="39"/>
      <c r="BI48" s="39"/>
      <c r="BJ48" s="44"/>
      <c r="BK48" s="44"/>
      <c r="BL48" s="130"/>
      <c r="BM48" s="130"/>
      <c r="BN48" s="130"/>
      <c r="BO48" s="130"/>
      <c r="BP48" s="130"/>
      <c r="BQ48" s="130"/>
      <c r="BR48" s="39"/>
      <c r="BS48" s="39"/>
      <c r="BT48" s="39"/>
      <c r="BU48" s="39"/>
      <c r="BV48" s="39"/>
      <c r="BW48" s="39"/>
      <c r="BX48" s="39"/>
      <c r="BY48" s="39"/>
    </row>
    <row r="49" spans="1:77" s="176" customFormat="1" ht="20.100000000000001" customHeight="1" x14ac:dyDescent="0.2">
      <c r="A49" s="39"/>
      <c r="B49" s="109"/>
      <c r="C49" s="46"/>
      <c r="D49" s="39"/>
      <c r="E49" s="39"/>
      <c r="F49" s="39"/>
      <c r="G49" s="39"/>
      <c r="H49" s="39"/>
      <c r="I49" s="39"/>
      <c r="J49" s="46"/>
      <c r="K49" s="46"/>
      <c r="L49" s="46"/>
      <c r="M49" s="39"/>
      <c r="N49" s="39"/>
      <c r="O49" s="39"/>
      <c r="P49" s="39"/>
      <c r="Q49" s="39"/>
      <c r="R49" s="39"/>
      <c r="S49" s="44"/>
      <c r="T49" s="347" t="s">
        <v>144</v>
      </c>
      <c r="U49" s="348"/>
      <c r="V49" s="348"/>
      <c r="W49" s="348"/>
      <c r="X49" s="348"/>
      <c r="Y49" s="349"/>
      <c r="Z49" s="39"/>
      <c r="AA49" s="39"/>
      <c r="AB49" s="39"/>
      <c r="AC49" s="39"/>
      <c r="AD49" s="39"/>
      <c r="AE49" s="39"/>
      <c r="AF49" s="39"/>
      <c r="AG49" s="44"/>
      <c r="AH49" s="39"/>
      <c r="AI49" s="39"/>
      <c r="AJ49" s="39"/>
      <c r="AK49" s="39"/>
      <c r="AL49" s="39"/>
      <c r="AM49" s="39"/>
      <c r="AN49" s="39"/>
      <c r="AO49" s="39"/>
      <c r="AP49" s="39"/>
      <c r="AQ49" s="39"/>
      <c r="AR49" s="39"/>
      <c r="AS49" s="39"/>
      <c r="AT49" s="39"/>
      <c r="AU49" s="39"/>
      <c r="AV49" s="39"/>
      <c r="AW49" s="39"/>
      <c r="AX49" s="146"/>
      <c r="AY49" s="39"/>
      <c r="AZ49" s="39"/>
      <c r="BA49" s="39"/>
      <c r="BB49" s="39"/>
      <c r="BC49" s="39"/>
      <c r="BD49" s="39"/>
      <c r="BE49" s="39"/>
      <c r="BF49" s="39"/>
      <c r="BG49" s="39"/>
      <c r="BH49" s="39"/>
      <c r="BI49" s="39"/>
      <c r="BJ49" s="44"/>
      <c r="BK49" s="44"/>
      <c r="BL49" s="131"/>
      <c r="BM49" s="131"/>
      <c r="BN49" s="131"/>
      <c r="BO49" s="146"/>
      <c r="BP49" s="146"/>
      <c r="BQ49" s="146"/>
      <c r="BR49" s="39"/>
      <c r="BS49" s="39"/>
      <c r="BT49" s="39"/>
      <c r="BU49" s="39"/>
      <c r="BV49" s="39"/>
      <c r="BW49" s="39"/>
      <c r="BX49" s="39"/>
      <c r="BY49" s="39"/>
    </row>
    <row r="50" spans="1:77" s="176" customFormat="1" ht="20.100000000000001" customHeight="1" x14ac:dyDescent="0.25">
      <c r="A50" s="39"/>
      <c r="B50" s="109"/>
      <c r="C50" s="46"/>
      <c r="D50" s="39"/>
      <c r="E50" s="39"/>
      <c r="F50" s="39"/>
      <c r="G50" s="39"/>
      <c r="H50" s="39"/>
      <c r="I50" s="39"/>
      <c r="J50" s="46"/>
      <c r="K50" s="46"/>
      <c r="L50" s="46"/>
      <c r="M50" s="39"/>
      <c r="N50" s="39"/>
      <c r="O50" s="39"/>
      <c r="P50" s="39"/>
      <c r="Q50" s="39"/>
      <c r="R50" s="39"/>
      <c r="S50" s="44"/>
      <c r="T50" s="350"/>
      <c r="U50" s="351"/>
      <c r="V50" s="351"/>
      <c r="W50" s="351"/>
      <c r="X50" s="351"/>
      <c r="Y50" s="352"/>
      <c r="Z50" s="39"/>
      <c r="AA50" s="37"/>
      <c r="AB50" s="37"/>
      <c r="AC50" s="37"/>
      <c r="AD50" s="37"/>
      <c r="AE50" s="37"/>
      <c r="AF50" s="37"/>
      <c r="AG50" s="44"/>
      <c r="AH50" s="39"/>
      <c r="AI50" s="39"/>
      <c r="AJ50" s="39"/>
      <c r="AK50" s="39"/>
      <c r="AL50" s="39"/>
      <c r="AM50" s="39"/>
      <c r="AN50" s="39"/>
      <c r="AO50" s="39"/>
      <c r="AP50" s="39"/>
      <c r="AQ50" s="39"/>
      <c r="AR50" s="39"/>
      <c r="AS50" s="39"/>
      <c r="AT50" s="39"/>
      <c r="AU50" s="39"/>
      <c r="AV50" s="39"/>
      <c r="AW50" s="39"/>
      <c r="AX50" s="146"/>
      <c r="AY50" s="39"/>
      <c r="AZ50" s="39"/>
      <c r="BA50" s="39"/>
      <c r="BB50" s="39"/>
      <c r="BC50" s="39"/>
      <c r="BD50" s="39"/>
      <c r="BE50" s="39"/>
      <c r="BF50" s="39"/>
      <c r="BG50" s="39"/>
      <c r="BH50" s="39"/>
      <c r="BI50" s="39"/>
      <c r="BJ50" s="44"/>
      <c r="BK50" s="44"/>
      <c r="BL50" s="131"/>
      <c r="BM50" s="131"/>
      <c r="BN50" s="131"/>
      <c r="BO50" s="146"/>
      <c r="BP50" s="146"/>
      <c r="BQ50" s="146"/>
      <c r="BR50" s="39"/>
      <c r="BS50" s="39"/>
      <c r="BT50" s="39"/>
      <c r="BU50" s="39"/>
      <c r="BV50" s="39"/>
      <c r="BW50" s="39"/>
      <c r="BX50" s="39"/>
      <c r="BY50" s="39"/>
    </row>
    <row r="51" spans="1:77" s="176" customFormat="1" ht="20.100000000000001" customHeight="1" x14ac:dyDescent="0.2">
      <c r="A51" s="39"/>
      <c r="B51" s="109"/>
      <c r="C51" s="46"/>
      <c r="D51" s="39"/>
      <c r="E51" s="39"/>
      <c r="F51" s="39"/>
      <c r="G51" s="39"/>
      <c r="H51" s="39"/>
      <c r="I51" s="39"/>
      <c r="J51" s="46"/>
      <c r="K51" s="46"/>
      <c r="L51" s="46"/>
      <c r="M51" s="39"/>
      <c r="N51" s="39"/>
      <c r="O51" s="39"/>
      <c r="P51" s="39"/>
      <c r="Q51" s="39"/>
      <c r="R51" s="39"/>
      <c r="S51" s="44"/>
      <c r="T51" s="350"/>
      <c r="U51" s="351"/>
      <c r="V51" s="351"/>
      <c r="W51" s="351"/>
      <c r="X51" s="351"/>
      <c r="Y51" s="352"/>
      <c r="Z51" s="39"/>
      <c r="AA51" s="39"/>
      <c r="AB51" s="39"/>
      <c r="AC51" s="39"/>
      <c r="AD51" s="39"/>
      <c r="AE51" s="39"/>
      <c r="AF51" s="39"/>
      <c r="AG51" s="44"/>
      <c r="AH51" s="39"/>
      <c r="AI51" s="39"/>
      <c r="AJ51" s="39"/>
      <c r="AK51" s="39"/>
      <c r="AL51" s="39"/>
      <c r="AM51" s="39"/>
      <c r="AN51" s="39"/>
      <c r="AO51" s="39"/>
      <c r="AP51" s="39"/>
      <c r="AQ51" s="39"/>
      <c r="AR51" s="39"/>
      <c r="AS51" s="39"/>
      <c r="AT51" s="39"/>
      <c r="AU51" s="39"/>
      <c r="AV51" s="39"/>
      <c r="AW51" s="39"/>
      <c r="AX51" s="146"/>
      <c r="AY51" s="39"/>
      <c r="AZ51" s="39"/>
      <c r="BA51" s="39"/>
      <c r="BB51" s="39"/>
      <c r="BC51" s="39"/>
      <c r="BD51" s="39"/>
      <c r="BE51" s="39"/>
      <c r="BF51" s="39"/>
      <c r="BG51" s="39"/>
      <c r="BH51" s="39"/>
      <c r="BI51" s="39"/>
      <c r="BJ51" s="44"/>
      <c r="BK51" s="44"/>
      <c r="BL51" s="131"/>
      <c r="BM51" s="131"/>
      <c r="BN51" s="131"/>
      <c r="BO51" s="146"/>
      <c r="BP51" s="146"/>
      <c r="BQ51" s="146"/>
      <c r="BR51" s="39"/>
      <c r="BS51" s="39"/>
      <c r="BT51" s="39"/>
      <c r="BU51" s="39"/>
      <c r="BV51" s="39"/>
      <c r="BW51" s="39"/>
      <c r="BX51" s="39"/>
      <c r="BY51" s="39"/>
    </row>
    <row r="52" spans="1:77" s="176" customFormat="1" ht="20.100000000000001" customHeight="1" x14ac:dyDescent="0.25">
      <c r="A52" s="39"/>
      <c r="B52" s="109"/>
      <c r="C52" s="46"/>
      <c r="D52" s="39"/>
      <c r="E52" s="39"/>
      <c r="F52" s="39"/>
      <c r="G52" s="39"/>
      <c r="H52" s="39"/>
      <c r="I52" s="39"/>
      <c r="J52" s="46"/>
      <c r="K52" s="46"/>
      <c r="L52" s="46"/>
      <c r="M52" s="39"/>
      <c r="N52" s="39"/>
      <c r="O52" s="39"/>
      <c r="P52" s="39"/>
      <c r="Q52" s="39"/>
      <c r="R52" s="39"/>
      <c r="S52" s="44"/>
      <c r="T52" s="350"/>
      <c r="U52" s="351"/>
      <c r="V52" s="351"/>
      <c r="W52" s="351"/>
      <c r="X52" s="351"/>
      <c r="Y52" s="352"/>
      <c r="Z52" s="44"/>
      <c r="AA52" s="37"/>
      <c r="AB52" s="37"/>
      <c r="AC52" s="37"/>
      <c r="AD52" s="37"/>
      <c r="AE52" s="37"/>
      <c r="AF52" s="37"/>
      <c r="AG52" s="44"/>
      <c r="AH52" s="39"/>
      <c r="AI52" s="39"/>
      <c r="AJ52" s="39"/>
      <c r="AK52" s="39"/>
      <c r="AL52" s="39"/>
      <c r="AM52" s="39"/>
      <c r="AN52" s="39"/>
      <c r="AO52" s="39"/>
      <c r="AP52" s="39"/>
      <c r="AQ52" s="39"/>
      <c r="AR52" s="39"/>
      <c r="AS52" s="39"/>
      <c r="AT52" s="39"/>
      <c r="AU52" s="39"/>
      <c r="AV52" s="39"/>
      <c r="AW52" s="39"/>
      <c r="AX52" s="146"/>
      <c r="AY52" s="39"/>
      <c r="AZ52" s="39"/>
      <c r="BA52" s="39"/>
      <c r="BB52" s="39"/>
      <c r="BC52" s="39"/>
      <c r="BD52" s="39"/>
      <c r="BE52" s="39"/>
      <c r="BF52" s="39"/>
      <c r="BG52" s="39"/>
      <c r="BH52" s="39"/>
      <c r="BI52" s="39"/>
      <c r="BJ52" s="44"/>
      <c r="BK52" s="44"/>
      <c r="BL52" s="131"/>
      <c r="BM52" s="131"/>
      <c r="BN52" s="131"/>
      <c r="BO52" s="146"/>
      <c r="BP52" s="146"/>
      <c r="BQ52" s="146"/>
      <c r="BR52" s="39"/>
      <c r="BS52" s="39"/>
      <c r="BT52" s="39"/>
      <c r="BU52" s="39"/>
      <c r="BV52" s="39"/>
      <c r="BW52" s="39"/>
      <c r="BX52" s="39"/>
      <c r="BY52" s="39"/>
    </row>
    <row r="53" spans="1:77" s="176" customFormat="1" ht="20.100000000000001" customHeight="1" x14ac:dyDescent="0.2">
      <c r="A53" s="39"/>
      <c r="B53" s="109"/>
      <c r="C53" s="46"/>
      <c r="D53" s="39"/>
      <c r="E53" s="39"/>
      <c r="F53" s="39"/>
      <c r="G53" s="39"/>
      <c r="H53" s="39"/>
      <c r="I53" s="39"/>
      <c r="J53" s="46"/>
      <c r="K53" s="46"/>
      <c r="L53" s="46"/>
      <c r="M53" s="39"/>
      <c r="N53" s="39"/>
      <c r="O53" s="39"/>
      <c r="P53" s="39"/>
      <c r="Q53" s="39"/>
      <c r="R53" s="39"/>
      <c r="S53" s="44"/>
      <c r="T53" s="350"/>
      <c r="U53" s="351"/>
      <c r="V53" s="351"/>
      <c r="W53" s="351"/>
      <c r="X53" s="351"/>
      <c r="Y53" s="352"/>
      <c r="Z53" s="44"/>
      <c r="AA53" s="39"/>
      <c r="AB53" s="39"/>
      <c r="AC53" s="39"/>
      <c r="AD53" s="39"/>
      <c r="AE53" s="39"/>
      <c r="AF53" s="39"/>
      <c r="AG53" s="44"/>
      <c r="AH53" s="39"/>
      <c r="AI53" s="39"/>
      <c r="AJ53" s="39"/>
      <c r="AK53" s="39"/>
      <c r="AL53" s="39"/>
      <c r="AM53" s="39"/>
      <c r="AN53" s="39"/>
      <c r="AO53" s="39"/>
      <c r="AP53" s="39"/>
      <c r="AQ53" s="39"/>
      <c r="AR53" s="39"/>
      <c r="AS53" s="39"/>
      <c r="AT53" s="39"/>
      <c r="AU53" s="39"/>
      <c r="AV53" s="39"/>
      <c r="AW53" s="39"/>
      <c r="AX53" s="146"/>
      <c r="AY53" s="39"/>
      <c r="AZ53" s="39"/>
      <c r="BA53" s="39"/>
      <c r="BB53" s="39"/>
      <c r="BC53" s="39"/>
      <c r="BD53" s="39"/>
      <c r="BE53" s="39"/>
      <c r="BF53" s="39"/>
      <c r="BG53" s="39"/>
      <c r="BH53" s="39"/>
      <c r="BI53" s="39"/>
      <c r="BJ53" s="44"/>
      <c r="BK53" s="44"/>
      <c r="BL53" s="131"/>
      <c r="BM53" s="131"/>
      <c r="BN53" s="131"/>
      <c r="BO53" s="146"/>
      <c r="BP53" s="146"/>
      <c r="BQ53" s="146"/>
      <c r="BR53" s="39"/>
      <c r="BS53" s="39"/>
      <c r="BT53" s="39"/>
      <c r="BU53" s="39"/>
      <c r="BV53" s="39"/>
      <c r="BW53" s="39"/>
      <c r="BX53" s="39"/>
      <c r="BY53" s="39"/>
    </row>
    <row r="54" spans="1:77" s="176" customFormat="1" ht="20.100000000000001" customHeight="1" x14ac:dyDescent="0.25">
      <c r="A54" s="39"/>
      <c r="B54" s="109"/>
      <c r="C54" s="46"/>
      <c r="D54" s="46"/>
      <c r="E54" s="46"/>
      <c r="F54" s="46"/>
      <c r="G54" s="46"/>
      <c r="H54" s="46"/>
      <c r="I54" s="46"/>
      <c r="J54" s="46"/>
      <c r="K54" s="46"/>
      <c r="L54" s="46"/>
      <c r="M54" s="39"/>
      <c r="N54" s="39"/>
      <c r="O54" s="39"/>
      <c r="P54" s="39"/>
      <c r="Q54" s="39"/>
      <c r="R54" s="39"/>
      <c r="S54" s="44"/>
      <c r="T54" s="362"/>
      <c r="U54" s="363"/>
      <c r="V54" s="363"/>
      <c r="W54" s="363"/>
      <c r="X54" s="363"/>
      <c r="Y54" s="364"/>
      <c r="Z54" s="44"/>
      <c r="AA54" s="37"/>
      <c r="AB54" s="37"/>
      <c r="AC54" s="37"/>
      <c r="AD54" s="37"/>
      <c r="AE54" s="37"/>
      <c r="AF54" s="37"/>
      <c r="AG54" s="44"/>
      <c r="AH54" s="39"/>
      <c r="AI54" s="39"/>
      <c r="AJ54" s="39"/>
      <c r="AK54" s="39"/>
      <c r="AL54" s="39"/>
      <c r="AM54" s="39"/>
      <c r="AN54" s="39"/>
      <c r="AO54" s="39"/>
      <c r="AP54" s="39"/>
      <c r="AQ54" s="39"/>
      <c r="AR54" s="39"/>
      <c r="AS54" s="39"/>
      <c r="AT54" s="39"/>
      <c r="AU54" s="39"/>
      <c r="AV54" s="39"/>
      <c r="AW54" s="39"/>
      <c r="AX54" s="146"/>
      <c r="AY54" s="39"/>
      <c r="AZ54" s="39"/>
      <c r="BA54" s="39"/>
      <c r="BB54" s="39"/>
      <c r="BC54" s="39"/>
      <c r="BD54" s="39"/>
      <c r="BE54" s="39"/>
      <c r="BF54" s="39"/>
      <c r="BG54" s="39"/>
      <c r="BH54" s="39"/>
      <c r="BI54" s="39"/>
      <c r="BJ54" s="44"/>
      <c r="BK54" s="44"/>
      <c r="BL54" s="131"/>
      <c r="BM54" s="131"/>
      <c r="BN54" s="131"/>
      <c r="BO54" s="146"/>
      <c r="BP54" s="146"/>
      <c r="BQ54" s="146"/>
      <c r="BR54" s="39"/>
      <c r="BS54" s="39"/>
      <c r="BT54" s="39"/>
      <c r="BU54" s="39"/>
      <c r="BV54" s="39"/>
      <c r="BW54" s="39"/>
      <c r="BX54" s="39"/>
      <c r="BY54" s="39"/>
    </row>
    <row r="55" spans="1:77" s="176" customFormat="1" ht="20.100000000000001" customHeight="1" x14ac:dyDescent="0.25">
      <c r="A55" s="39"/>
      <c r="B55" s="109"/>
      <c r="C55" s="46"/>
      <c r="D55" s="46"/>
      <c r="E55" s="46"/>
      <c r="F55" s="46"/>
      <c r="G55" s="46"/>
      <c r="H55" s="46"/>
      <c r="I55" s="46"/>
      <c r="J55" s="46"/>
      <c r="K55" s="46"/>
      <c r="L55" s="46"/>
      <c r="M55" s="39"/>
      <c r="N55" s="39"/>
      <c r="O55" s="39"/>
      <c r="P55" s="39"/>
      <c r="Q55" s="39"/>
      <c r="R55" s="39"/>
      <c r="S55" s="44"/>
      <c r="T55" s="254"/>
      <c r="U55" s="254"/>
      <c r="V55" s="254"/>
      <c r="W55" s="254"/>
      <c r="X55" s="254"/>
      <c r="Y55" s="254"/>
      <c r="Z55" s="44"/>
      <c r="AA55" s="37"/>
      <c r="AB55" s="37"/>
      <c r="AC55" s="37"/>
      <c r="AD55" s="37"/>
      <c r="AE55" s="37"/>
      <c r="AF55" s="37"/>
      <c r="AG55" s="44"/>
      <c r="AH55" s="39"/>
      <c r="AI55" s="39"/>
      <c r="AJ55" s="39"/>
      <c r="AK55" s="39"/>
      <c r="AL55" s="39"/>
      <c r="AM55" s="39"/>
      <c r="AN55" s="39"/>
      <c r="AO55" s="39"/>
      <c r="AP55" s="39"/>
      <c r="AQ55" s="39"/>
      <c r="AR55" s="39"/>
      <c r="AS55" s="39"/>
      <c r="AT55" s="39"/>
      <c r="AU55" s="39"/>
      <c r="AV55" s="39"/>
      <c r="AW55" s="39"/>
      <c r="AX55" s="146"/>
      <c r="AY55" s="39"/>
      <c r="AZ55" s="39"/>
      <c r="BA55" s="39"/>
      <c r="BB55" s="39"/>
      <c r="BC55" s="39"/>
      <c r="BD55" s="39"/>
      <c r="BE55" s="39"/>
      <c r="BF55" s="39"/>
      <c r="BG55" s="39"/>
      <c r="BH55" s="39"/>
      <c r="BI55" s="39"/>
      <c r="BJ55" s="44"/>
      <c r="BK55" s="44"/>
      <c r="BL55" s="131"/>
      <c r="BM55" s="131"/>
      <c r="BN55" s="131"/>
      <c r="BO55" s="146"/>
      <c r="BP55" s="146"/>
      <c r="BQ55" s="146"/>
      <c r="BR55" s="39"/>
      <c r="BS55" s="39"/>
      <c r="BT55" s="39"/>
      <c r="BU55" s="39"/>
      <c r="BV55" s="39"/>
      <c r="BW55" s="39"/>
      <c r="BX55" s="39"/>
      <c r="BY55" s="39"/>
    </row>
    <row r="56" spans="1:77" s="176" customFormat="1" ht="20.100000000000001" customHeight="1" x14ac:dyDescent="0.25">
      <c r="A56" s="39"/>
      <c r="B56" s="109"/>
      <c r="C56" s="46"/>
      <c r="D56" s="46"/>
      <c r="E56" s="46"/>
      <c r="F56" s="46"/>
      <c r="G56" s="46"/>
      <c r="H56" s="46"/>
      <c r="I56" s="46"/>
      <c r="J56" s="46"/>
      <c r="K56" s="46"/>
      <c r="L56" s="46"/>
      <c r="M56" s="39"/>
      <c r="N56" s="39"/>
      <c r="O56" s="39"/>
      <c r="P56" s="39"/>
      <c r="Q56" s="39"/>
      <c r="R56" s="39"/>
      <c r="S56" s="44"/>
      <c r="T56" s="254"/>
      <c r="U56" s="254"/>
      <c r="V56" s="254"/>
      <c r="W56" s="254"/>
      <c r="X56" s="254"/>
      <c r="Y56" s="254"/>
      <c r="Z56" s="44"/>
      <c r="AA56" s="37"/>
      <c r="AB56" s="37"/>
      <c r="AC56" s="37"/>
      <c r="AD56" s="37"/>
      <c r="AE56" s="37"/>
      <c r="AF56" s="37"/>
      <c r="AG56" s="44"/>
      <c r="AH56" s="39"/>
      <c r="AI56" s="39"/>
      <c r="AJ56" s="39"/>
      <c r="AK56" s="39"/>
      <c r="AL56" s="39"/>
      <c r="AM56" s="39"/>
      <c r="AN56" s="39"/>
      <c r="AO56" s="39"/>
      <c r="AP56" s="39"/>
      <c r="AQ56" s="39"/>
      <c r="AR56" s="39"/>
      <c r="AS56" s="39"/>
      <c r="AT56" s="39"/>
      <c r="AU56" s="39"/>
      <c r="AV56" s="39"/>
      <c r="AW56" s="39"/>
      <c r="AX56" s="146"/>
      <c r="AY56" s="39"/>
      <c r="AZ56" s="39"/>
      <c r="BA56" s="39"/>
      <c r="BB56" s="39"/>
      <c r="BC56" s="39"/>
      <c r="BD56" s="39"/>
      <c r="BE56" s="39"/>
      <c r="BF56" s="39"/>
      <c r="BG56" s="39"/>
      <c r="BH56" s="39"/>
      <c r="BI56" s="39"/>
      <c r="BJ56" s="44"/>
      <c r="BK56" s="44"/>
      <c r="BL56" s="131"/>
      <c r="BM56" s="131"/>
      <c r="BN56" s="131"/>
      <c r="BO56" s="146"/>
      <c r="BP56" s="146"/>
      <c r="BQ56" s="146"/>
      <c r="BR56" s="39"/>
      <c r="BS56" s="39"/>
      <c r="BT56" s="39"/>
      <c r="BU56" s="39"/>
      <c r="BV56" s="39"/>
      <c r="BW56" s="39"/>
      <c r="BX56" s="39"/>
      <c r="BY56" s="39"/>
    </row>
    <row r="57" spans="1:77" s="176" customFormat="1" ht="20.100000000000001" customHeight="1" x14ac:dyDescent="0.25">
      <c r="A57" s="39"/>
      <c r="B57" s="109"/>
      <c r="C57" s="46"/>
      <c r="D57" s="46"/>
      <c r="E57" s="46"/>
      <c r="F57" s="46"/>
      <c r="G57" s="46"/>
      <c r="H57" s="46"/>
      <c r="I57" s="46"/>
      <c r="J57" s="46"/>
      <c r="K57" s="46"/>
      <c r="L57" s="46"/>
      <c r="M57" s="39"/>
      <c r="N57" s="39"/>
      <c r="O57" s="39"/>
      <c r="P57" s="39"/>
      <c r="Q57" s="39"/>
      <c r="R57" s="39"/>
      <c r="S57" s="44"/>
      <c r="T57" s="254"/>
      <c r="U57" s="254"/>
      <c r="V57" s="254"/>
      <c r="W57" s="254"/>
      <c r="X57" s="254"/>
      <c r="Y57" s="254"/>
      <c r="Z57" s="44"/>
      <c r="AA57" s="37"/>
      <c r="AB57" s="37"/>
      <c r="AC57" s="37"/>
      <c r="AD57" s="37"/>
      <c r="AE57" s="37"/>
      <c r="AF57" s="37"/>
      <c r="AG57" s="44"/>
      <c r="AH57" s="39"/>
      <c r="AI57" s="39"/>
      <c r="AJ57" s="39"/>
      <c r="AK57" s="39"/>
      <c r="AL57" s="39"/>
      <c r="AM57" s="39"/>
      <c r="AN57" s="39"/>
      <c r="AO57" s="39"/>
      <c r="AP57" s="39"/>
      <c r="AQ57" s="39"/>
      <c r="AR57" s="39"/>
      <c r="AS57" s="39"/>
      <c r="AT57" s="39"/>
      <c r="AU57" s="39"/>
      <c r="AV57" s="39"/>
      <c r="AW57" s="39"/>
      <c r="AX57" s="146"/>
      <c r="AY57" s="39"/>
      <c r="AZ57" s="39"/>
      <c r="BA57" s="39"/>
      <c r="BB57" s="39"/>
      <c r="BC57" s="39"/>
      <c r="BD57" s="39"/>
      <c r="BE57" s="39"/>
      <c r="BF57" s="39"/>
      <c r="BG57" s="39"/>
      <c r="BH57" s="39"/>
      <c r="BI57" s="39"/>
      <c r="BJ57" s="44"/>
      <c r="BK57" s="44"/>
      <c r="BL57" s="131"/>
      <c r="BM57" s="131"/>
      <c r="BN57" s="131"/>
      <c r="BO57" s="146"/>
      <c r="BP57" s="146"/>
      <c r="BQ57" s="146"/>
      <c r="BR57" s="39"/>
      <c r="BS57" s="39"/>
      <c r="BT57" s="39"/>
      <c r="BU57" s="39"/>
      <c r="BV57" s="39"/>
      <c r="BW57" s="39"/>
      <c r="BX57" s="39"/>
      <c r="BY57" s="39"/>
    </row>
    <row r="58" spans="1:77" s="176" customFormat="1" ht="20.100000000000001" customHeight="1" x14ac:dyDescent="0.25">
      <c r="A58" s="39"/>
      <c r="B58" s="109"/>
      <c r="C58" s="46"/>
      <c r="D58" s="46"/>
      <c r="E58" s="46"/>
      <c r="F58" s="46"/>
      <c r="G58" s="46"/>
      <c r="H58" s="46"/>
      <c r="I58" s="46"/>
      <c r="J58" s="46"/>
      <c r="K58" s="46"/>
      <c r="L58" s="46"/>
      <c r="M58" s="39"/>
      <c r="N58" s="39"/>
      <c r="O58" s="39"/>
      <c r="P58" s="39"/>
      <c r="Q58" s="39"/>
      <c r="R58" s="39"/>
      <c r="S58" s="44"/>
      <c r="T58" s="254"/>
      <c r="U58" s="254"/>
      <c r="V58" s="254"/>
      <c r="W58" s="254"/>
      <c r="X58" s="254"/>
      <c r="Y58" s="254"/>
      <c r="Z58" s="44"/>
      <c r="AA58" s="37"/>
      <c r="AB58" s="37"/>
      <c r="AC58" s="37"/>
      <c r="AD58" s="37"/>
      <c r="AE58" s="37"/>
      <c r="AF58" s="37"/>
      <c r="AG58" s="44"/>
      <c r="AH58" s="39"/>
      <c r="AI58" s="39"/>
      <c r="AJ58" s="39"/>
      <c r="AK58" s="39"/>
      <c r="AL58" s="39"/>
      <c r="AM58" s="39"/>
      <c r="AN58" s="39"/>
      <c r="AO58" s="39"/>
      <c r="AP58" s="39"/>
      <c r="AQ58" s="39"/>
      <c r="AR58" s="39"/>
      <c r="AS58" s="39"/>
      <c r="AT58" s="39"/>
      <c r="AU58" s="39"/>
      <c r="AV58" s="39"/>
      <c r="AW58" s="39"/>
      <c r="AX58" s="146"/>
      <c r="AY58" s="39"/>
      <c r="AZ58" s="39"/>
      <c r="BA58" s="39"/>
      <c r="BB58" s="39"/>
      <c r="BC58" s="39"/>
      <c r="BD58" s="39"/>
      <c r="BE58" s="39"/>
      <c r="BF58" s="39"/>
      <c r="BG58" s="39"/>
      <c r="BH58" s="39"/>
      <c r="BI58" s="39"/>
      <c r="BJ58" s="44"/>
      <c r="BK58" s="44"/>
      <c r="BL58" s="131"/>
      <c r="BM58" s="131"/>
      <c r="BN58" s="131"/>
      <c r="BO58" s="146"/>
      <c r="BP58" s="146"/>
      <c r="BQ58" s="146"/>
      <c r="BR58" s="39"/>
      <c r="BS58" s="39"/>
      <c r="BT58" s="39"/>
      <c r="BU58" s="39"/>
      <c r="BV58" s="39"/>
      <c r="BW58" s="39"/>
      <c r="BX58" s="39"/>
      <c r="BY58" s="39"/>
    </row>
    <row r="59" spans="1:77" s="176" customFormat="1" ht="20.100000000000001" customHeight="1" x14ac:dyDescent="0.25">
      <c r="A59" s="39"/>
      <c r="B59" s="109"/>
      <c r="C59" s="46"/>
      <c r="D59" s="46"/>
      <c r="E59" s="46"/>
      <c r="F59" s="46"/>
      <c r="G59" s="46"/>
      <c r="H59" s="46"/>
      <c r="I59" s="46"/>
      <c r="J59" s="46"/>
      <c r="K59" s="46"/>
      <c r="L59" s="46"/>
      <c r="M59" s="39"/>
      <c r="N59" s="39"/>
      <c r="O59" s="39"/>
      <c r="P59" s="39"/>
      <c r="Q59" s="39"/>
      <c r="R59" s="39"/>
      <c r="S59" s="44"/>
      <c r="T59" s="254"/>
      <c r="U59" s="254"/>
      <c r="V59" s="254"/>
      <c r="W59" s="254"/>
      <c r="X59" s="254"/>
      <c r="Y59" s="254"/>
      <c r="Z59" s="44"/>
      <c r="AA59" s="37"/>
      <c r="AB59" s="37"/>
      <c r="AC59" s="37"/>
      <c r="AD59" s="37"/>
      <c r="AE59" s="37"/>
      <c r="AF59" s="37"/>
      <c r="AG59" s="44"/>
      <c r="AH59" s="39"/>
      <c r="AI59" s="39"/>
      <c r="AJ59" s="39"/>
      <c r="AK59" s="39"/>
      <c r="AL59" s="39"/>
      <c r="AM59" s="39"/>
      <c r="AN59" s="39"/>
      <c r="AO59" s="39"/>
      <c r="AP59" s="39"/>
      <c r="AQ59" s="39"/>
      <c r="AR59" s="39"/>
      <c r="AS59" s="39"/>
      <c r="AT59" s="39"/>
      <c r="AU59" s="39"/>
      <c r="AV59" s="39"/>
      <c r="AW59" s="39"/>
      <c r="AX59" s="146"/>
      <c r="AY59" s="39"/>
      <c r="AZ59" s="39"/>
      <c r="BA59" s="39"/>
      <c r="BB59" s="39"/>
      <c r="BC59" s="39"/>
      <c r="BD59" s="39"/>
      <c r="BE59" s="39"/>
      <c r="BF59" s="39"/>
      <c r="BG59" s="39"/>
      <c r="BH59" s="39"/>
      <c r="BI59" s="39"/>
      <c r="BJ59" s="44"/>
      <c r="BK59" s="44"/>
      <c r="BL59" s="131"/>
      <c r="BM59" s="131"/>
      <c r="BN59" s="131"/>
      <c r="BO59" s="146"/>
      <c r="BP59" s="146"/>
      <c r="BQ59" s="146"/>
      <c r="BR59" s="39"/>
      <c r="BS59" s="39"/>
      <c r="BT59" s="39"/>
      <c r="BU59" s="39"/>
      <c r="BV59" s="39"/>
      <c r="BW59" s="39"/>
      <c r="BX59" s="39"/>
      <c r="BY59" s="39"/>
    </row>
    <row r="60" spans="1:77" s="176" customFormat="1" ht="20.100000000000001" customHeight="1" x14ac:dyDescent="0.25">
      <c r="A60" s="39"/>
      <c r="B60" s="109"/>
      <c r="C60" s="46"/>
      <c r="D60" s="46"/>
      <c r="E60" s="46"/>
      <c r="F60" s="46"/>
      <c r="G60" s="46"/>
      <c r="H60" s="46"/>
      <c r="I60" s="46"/>
      <c r="J60" s="46"/>
      <c r="K60" s="46"/>
      <c r="L60" s="46"/>
      <c r="M60" s="39"/>
      <c r="N60" s="39"/>
      <c r="O60" s="39"/>
      <c r="P60" s="39"/>
      <c r="Q60" s="39"/>
      <c r="R60" s="39"/>
      <c r="S60" s="44"/>
      <c r="T60" s="254"/>
      <c r="U60" s="254"/>
      <c r="V60" s="254"/>
      <c r="W60" s="254"/>
      <c r="X60" s="254"/>
      <c r="Y60" s="254"/>
      <c r="Z60" s="44"/>
      <c r="AA60" s="37"/>
      <c r="AB60" s="37"/>
      <c r="AC60" s="37"/>
      <c r="AD60" s="37"/>
      <c r="AE60" s="37"/>
      <c r="AF60" s="37"/>
      <c r="AG60" s="44"/>
      <c r="AH60" s="39"/>
      <c r="AI60" s="39"/>
      <c r="AJ60" s="39"/>
      <c r="AK60" s="39"/>
      <c r="AL60" s="39"/>
      <c r="AM60" s="39"/>
      <c r="AN60" s="39"/>
      <c r="AO60" s="39"/>
      <c r="AP60" s="39"/>
      <c r="AQ60" s="39"/>
      <c r="AR60" s="39"/>
      <c r="AS60" s="39"/>
      <c r="AT60" s="39"/>
      <c r="AU60" s="39"/>
      <c r="AV60" s="39"/>
      <c r="AW60" s="39"/>
      <c r="AX60" s="146"/>
      <c r="AY60" s="39"/>
      <c r="AZ60" s="39"/>
      <c r="BA60" s="39"/>
      <c r="BB60" s="39"/>
      <c r="BC60" s="39"/>
      <c r="BD60" s="39"/>
      <c r="BE60" s="39"/>
      <c r="BF60" s="39"/>
      <c r="BG60" s="39"/>
      <c r="BH60" s="39"/>
      <c r="BI60" s="39"/>
      <c r="BJ60" s="44"/>
      <c r="BK60" s="44"/>
      <c r="BL60" s="131"/>
      <c r="BM60" s="131"/>
      <c r="BN60" s="131"/>
      <c r="BO60" s="146"/>
      <c r="BP60" s="146"/>
      <c r="BQ60" s="146"/>
      <c r="BR60" s="39"/>
      <c r="BS60" s="39"/>
      <c r="BT60" s="39"/>
      <c r="BU60" s="39"/>
      <c r="BV60" s="39"/>
      <c r="BW60" s="39"/>
      <c r="BX60" s="39"/>
      <c r="BY60" s="39"/>
    </row>
    <row r="61" spans="1:77" s="176" customFormat="1" ht="20.100000000000001" customHeight="1" x14ac:dyDescent="0.25">
      <c r="A61" s="39"/>
      <c r="B61" s="109"/>
      <c r="C61" s="46"/>
      <c r="D61" s="46"/>
      <c r="E61" s="46"/>
      <c r="F61" s="46"/>
      <c r="G61" s="46"/>
      <c r="H61" s="46"/>
      <c r="I61" s="46"/>
      <c r="J61" s="46"/>
      <c r="K61" s="46"/>
      <c r="L61" s="46"/>
      <c r="M61" s="39"/>
      <c r="N61" s="39"/>
      <c r="O61" s="39"/>
      <c r="P61" s="39"/>
      <c r="Q61" s="39"/>
      <c r="R61" s="39"/>
      <c r="S61" s="44"/>
      <c r="T61" s="254"/>
      <c r="U61" s="254"/>
      <c r="V61" s="254"/>
      <c r="W61" s="254"/>
      <c r="X61" s="254"/>
      <c r="Y61" s="254"/>
      <c r="Z61" s="44"/>
      <c r="AA61" s="37"/>
      <c r="AB61" s="37"/>
      <c r="AC61" s="37"/>
      <c r="AD61" s="37"/>
      <c r="AE61" s="37"/>
      <c r="AF61" s="37"/>
      <c r="AG61" s="44"/>
      <c r="AH61" s="39"/>
      <c r="AI61" s="39"/>
      <c r="AJ61" s="39"/>
      <c r="AK61" s="39"/>
      <c r="AL61" s="39"/>
      <c r="AM61" s="39"/>
      <c r="AN61" s="39"/>
      <c r="AO61" s="39"/>
      <c r="AP61" s="39"/>
      <c r="AQ61" s="39"/>
      <c r="AR61" s="39"/>
      <c r="AS61" s="39"/>
      <c r="AT61" s="39"/>
      <c r="AU61" s="39"/>
      <c r="AV61" s="39"/>
      <c r="AW61" s="39"/>
      <c r="AX61" s="146"/>
      <c r="AY61" s="39"/>
      <c r="AZ61" s="39"/>
      <c r="BA61" s="39"/>
      <c r="BB61" s="39"/>
      <c r="BC61" s="39"/>
      <c r="BD61" s="39"/>
      <c r="BE61" s="39"/>
      <c r="BF61" s="39"/>
      <c r="BG61" s="39"/>
      <c r="BH61" s="39"/>
      <c r="BI61" s="39"/>
      <c r="BJ61" s="44"/>
      <c r="BK61" s="44"/>
      <c r="BL61" s="131"/>
      <c r="BM61" s="131"/>
      <c r="BN61" s="131"/>
      <c r="BO61" s="146"/>
      <c r="BP61" s="146"/>
      <c r="BQ61" s="146"/>
      <c r="BR61" s="39"/>
      <c r="BS61" s="39"/>
      <c r="BT61" s="39"/>
      <c r="BU61" s="39"/>
      <c r="BV61" s="39"/>
      <c r="BW61" s="39"/>
      <c r="BX61" s="39"/>
      <c r="BY61" s="39"/>
    </row>
    <row r="62" spans="1:77" s="176" customFormat="1" ht="20.100000000000001" customHeight="1" x14ac:dyDescent="0.25">
      <c r="A62" s="39"/>
      <c r="B62" s="109"/>
      <c r="C62" s="46"/>
      <c r="D62" s="46"/>
      <c r="E62" s="46"/>
      <c r="F62" s="46"/>
      <c r="G62" s="46"/>
      <c r="H62" s="46"/>
      <c r="I62" s="46"/>
      <c r="J62" s="46"/>
      <c r="K62" s="46"/>
      <c r="L62" s="46"/>
      <c r="M62" s="39"/>
      <c r="N62" s="39"/>
      <c r="O62" s="39"/>
      <c r="P62" s="39"/>
      <c r="Q62" s="39"/>
      <c r="R62" s="39"/>
      <c r="S62" s="44"/>
      <c r="T62" s="254"/>
      <c r="U62" s="254"/>
      <c r="V62" s="254"/>
      <c r="W62" s="254"/>
      <c r="X62" s="254"/>
      <c r="Y62" s="254"/>
      <c r="Z62" s="44"/>
      <c r="AA62" s="37"/>
      <c r="AB62" s="37"/>
      <c r="AC62" s="37"/>
      <c r="AD62" s="37"/>
      <c r="AE62" s="37"/>
      <c r="AF62" s="37"/>
      <c r="AG62" s="44"/>
      <c r="AH62" s="39"/>
      <c r="AI62" s="39"/>
      <c r="AJ62" s="39"/>
      <c r="AK62" s="39"/>
      <c r="AL62" s="39"/>
      <c r="AM62" s="39"/>
      <c r="AN62" s="39"/>
      <c r="AO62" s="39"/>
      <c r="AP62" s="39"/>
      <c r="AQ62" s="39"/>
      <c r="AR62" s="39"/>
      <c r="AS62" s="39"/>
      <c r="AT62" s="39"/>
      <c r="AU62" s="39"/>
      <c r="AV62" s="39"/>
      <c r="AW62" s="39"/>
      <c r="AX62" s="146"/>
      <c r="AY62" s="39"/>
      <c r="AZ62" s="39"/>
      <c r="BA62" s="39"/>
      <c r="BB62" s="39"/>
      <c r="BC62" s="39"/>
      <c r="BD62" s="39"/>
      <c r="BE62" s="39"/>
      <c r="BF62" s="39"/>
      <c r="BG62" s="39"/>
      <c r="BH62" s="39"/>
      <c r="BI62" s="39"/>
      <c r="BJ62" s="44"/>
      <c r="BK62" s="44"/>
      <c r="BL62" s="131"/>
      <c r="BM62" s="131"/>
      <c r="BN62" s="131"/>
      <c r="BO62" s="146"/>
      <c r="BP62" s="146"/>
      <c r="BQ62" s="146"/>
      <c r="BR62" s="39"/>
      <c r="BS62" s="39"/>
      <c r="BT62" s="39"/>
      <c r="BU62" s="39"/>
      <c r="BV62" s="39"/>
      <c r="BW62" s="39"/>
      <c r="BX62" s="39"/>
      <c r="BY62" s="39"/>
    </row>
    <row r="63" spans="1:77" s="176" customFormat="1" ht="20.100000000000001" customHeight="1" x14ac:dyDescent="0.25">
      <c r="A63" s="39"/>
      <c r="B63" s="109"/>
      <c r="C63" s="46"/>
      <c r="D63" s="46"/>
      <c r="E63" s="46"/>
      <c r="F63" s="46"/>
      <c r="G63" s="46"/>
      <c r="H63" s="46"/>
      <c r="I63" s="46"/>
      <c r="J63" s="46"/>
      <c r="K63" s="46"/>
      <c r="L63" s="46"/>
      <c r="M63" s="39"/>
      <c r="N63" s="39"/>
      <c r="O63" s="39"/>
      <c r="P63" s="39"/>
      <c r="Q63" s="39"/>
      <c r="R63" s="39"/>
      <c r="S63" s="44"/>
      <c r="T63" s="254"/>
      <c r="U63" s="254"/>
      <c r="V63" s="254"/>
      <c r="W63" s="254"/>
      <c r="X63" s="254"/>
      <c r="Y63" s="254"/>
      <c r="Z63" s="44"/>
      <c r="AA63" s="37"/>
      <c r="AB63" s="37"/>
      <c r="AC63" s="37"/>
      <c r="AD63" s="37"/>
      <c r="AE63" s="37"/>
      <c r="AF63" s="37"/>
      <c r="AG63" s="44"/>
      <c r="AH63" s="39"/>
      <c r="AI63" s="39"/>
      <c r="AJ63" s="39"/>
      <c r="AK63" s="39"/>
      <c r="AL63" s="39"/>
      <c r="AM63" s="39"/>
      <c r="AN63" s="39"/>
      <c r="AO63" s="39"/>
      <c r="AP63" s="39"/>
      <c r="AQ63" s="39"/>
      <c r="AR63" s="39"/>
      <c r="AS63" s="39"/>
      <c r="AT63" s="39"/>
      <c r="AU63" s="39"/>
      <c r="AV63" s="39"/>
      <c r="AW63" s="39"/>
      <c r="AX63" s="146"/>
      <c r="AY63" s="39"/>
      <c r="AZ63" s="39"/>
      <c r="BA63" s="39"/>
      <c r="BB63" s="39"/>
      <c r="BC63" s="39"/>
      <c r="BD63" s="39"/>
      <c r="BE63" s="39"/>
      <c r="BF63" s="39"/>
      <c r="BG63" s="39"/>
      <c r="BH63" s="39"/>
      <c r="BI63" s="39"/>
      <c r="BJ63" s="44"/>
      <c r="BK63" s="44"/>
      <c r="BL63" s="131"/>
      <c r="BM63" s="131"/>
      <c r="BN63" s="131"/>
      <c r="BO63" s="146"/>
      <c r="BP63" s="146"/>
      <c r="BQ63" s="146"/>
      <c r="BR63" s="39"/>
      <c r="BS63" s="39"/>
      <c r="BT63" s="39"/>
      <c r="BU63" s="39"/>
      <c r="BV63" s="39"/>
      <c r="BW63" s="39"/>
      <c r="BX63" s="39"/>
      <c r="BY63" s="39"/>
    </row>
    <row r="64" spans="1:77" s="176" customFormat="1" ht="20.100000000000001" customHeight="1" x14ac:dyDescent="0.25">
      <c r="A64" s="39"/>
      <c r="B64" s="109"/>
      <c r="C64" s="46"/>
      <c r="D64" s="46"/>
      <c r="E64" s="46"/>
      <c r="F64" s="46"/>
      <c r="G64" s="46"/>
      <c r="H64" s="46"/>
      <c r="I64" s="46"/>
      <c r="J64" s="46"/>
      <c r="K64" s="46"/>
      <c r="L64" s="46"/>
      <c r="M64" s="39"/>
      <c r="N64" s="39"/>
      <c r="O64" s="39"/>
      <c r="P64" s="39"/>
      <c r="Q64" s="39"/>
      <c r="R64" s="39"/>
      <c r="S64" s="44"/>
      <c r="T64" s="254"/>
      <c r="U64" s="254"/>
      <c r="V64" s="254"/>
      <c r="W64" s="254"/>
      <c r="X64" s="254"/>
      <c r="Y64" s="254"/>
      <c r="Z64" s="44"/>
      <c r="AA64" s="37"/>
      <c r="AB64" s="37"/>
      <c r="AC64" s="37"/>
      <c r="AD64" s="37"/>
      <c r="AE64" s="37"/>
      <c r="AF64" s="37"/>
      <c r="AG64" s="44"/>
      <c r="AH64" s="39"/>
      <c r="AI64" s="39"/>
      <c r="AJ64" s="39"/>
      <c r="AK64" s="39"/>
      <c r="AL64" s="39"/>
      <c r="AM64" s="39"/>
      <c r="AN64" s="39"/>
      <c r="AO64" s="39"/>
      <c r="AP64" s="39"/>
      <c r="AQ64" s="39"/>
      <c r="AR64" s="39"/>
      <c r="AS64" s="39"/>
      <c r="AT64" s="39"/>
      <c r="AU64" s="39"/>
      <c r="AV64" s="39"/>
      <c r="AW64" s="39"/>
      <c r="AX64" s="146"/>
      <c r="AY64" s="39"/>
      <c r="AZ64" s="39"/>
      <c r="BA64" s="39"/>
      <c r="BB64" s="39"/>
      <c r="BC64" s="39"/>
      <c r="BD64" s="39"/>
      <c r="BE64" s="39"/>
      <c r="BF64" s="39"/>
      <c r="BG64" s="39"/>
      <c r="BH64" s="39"/>
      <c r="BI64" s="39"/>
      <c r="BJ64" s="44"/>
      <c r="BK64" s="44"/>
      <c r="BL64" s="131"/>
      <c r="BM64" s="131"/>
      <c r="BN64" s="131"/>
      <c r="BO64" s="146"/>
      <c r="BP64" s="146"/>
      <c r="BQ64" s="146"/>
      <c r="BR64" s="39"/>
      <c r="BS64" s="39"/>
      <c r="BT64" s="39"/>
      <c r="BU64" s="39"/>
      <c r="BV64" s="39"/>
      <c r="BW64" s="39"/>
      <c r="BX64" s="39"/>
      <c r="BY64" s="39"/>
    </row>
    <row r="65" spans="1:77" s="176" customFormat="1" ht="20.100000000000001" customHeight="1" x14ac:dyDescent="0.25">
      <c r="A65" s="39"/>
      <c r="B65" s="109"/>
      <c r="C65" s="46"/>
      <c r="D65" s="46"/>
      <c r="E65" s="46"/>
      <c r="F65" s="46"/>
      <c r="G65" s="46"/>
      <c r="H65" s="46"/>
      <c r="I65" s="46"/>
      <c r="J65" s="46"/>
      <c r="K65" s="46"/>
      <c r="L65" s="46"/>
      <c r="M65" s="39"/>
      <c r="N65" s="39"/>
      <c r="O65" s="39"/>
      <c r="P65" s="39"/>
      <c r="Q65" s="39"/>
      <c r="R65" s="39"/>
      <c r="S65" s="44"/>
      <c r="T65" s="254"/>
      <c r="U65" s="254"/>
      <c r="V65" s="254"/>
      <c r="W65" s="254"/>
      <c r="X65" s="254"/>
      <c r="Y65" s="254"/>
      <c r="Z65" s="44"/>
      <c r="AA65" s="37"/>
      <c r="AB65" s="37"/>
      <c r="AC65" s="37"/>
      <c r="AD65" s="37"/>
      <c r="AE65" s="37"/>
      <c r="AF65" s="37"/>
      <c r="AG65" s="44"/>
      <c r="AH65" s="39"/>
      <c r="AI65" s="39"/>
      <c r="AJ65" s="39"/>
      <c r="AK65" s="39"/>
      <c r="AL65" s="39"/>
      <c r="AM65" s="39"/>
      <c r="AN65" s="39"/>
      <c r="AO65" s="39"/>
      <c r="AP65" s="39"/>
      <c r="AQ65" s="39"/>
      <c r="AR65" s="39"/>
      <c r="AS65" s="39"/>
      <c r="AT65" s="39"/>
      <c r="AU65" s="39"/>
      <c r="AV65" s="39"/>
      <c r="AW65" s="39"/>
      <c r="AX65" s="146"/>
      <c r="AY65" s="39"/>
      <c r="AZ65" s="39"/>
      <c r="BA65" s="39"/>
      <c r="BB65" s="39"/>
      <c r="BC65" s="39"/>
      <c r="BD65" s="39"/>
      <c r="BE65" s="39"/>
      <c r="BF65" s="39"/>
      <c r="BG65" s="39"/>
      <c r="BH65" s="39"/>
      <c r="BI65" s="39"/>
      <c r="BJ65" s="44"/>
      <c r="BK65" s="44"/>
      <c r="BL65" s="131"/>
      <c r="BM65" s="131"/>
      <c r="BN65" s="131"/>
      <c r="BO65" s="146"/>
      <c r="BP65" s="146"/>
      <c r="BQ65" s="146"/>
      <c r="BR65" s="39"/>
      <c r="BS65" s="39"/>
      <c r="BT65" s="39"/>
      <c r="BU65" s="39"/>
      <c r="BV65" s="39"/>
      <c r="BW65" s="39"/>
      <c r="BX65" s="39"/>
      <c r="BY65" s="39"/>
    </row>
    <row r="66" spans="1:77" s="176" customFormat="1" ht="20.100000000000001" customHeight="1" x14ac:dyDescent="0.25">
      <c r="A66" s="39"/>
      <c r="B66" s="109"/>
      <c r="C66" s="46"/>
      <c r="D66" s="46"/>
      <c r="E66" s="46"/>
      <c r="F66" s="46"/>
      <c r="G66" s="46"/>
      <c r="H66" s="46"/>
      <c r="I66" s="46"/>
      <c r="J66" s="46"/>
      <c r="K66" s="46"/>
      <c r="L66" s="46"/>
      <c r="M66" s="39"/>
      <c r="N66" s="39"/>
      <c r="O66" s="39"/>
      <c r="P66" s="39"/>
      <c r="Q66" s="39"/>
      <c r="R66" s="39"/>
      <c r="S66" s="44"/>
      <c r="T66" s="254"/>
      <c r="U66" s="254"/>
      <c r="V66" s="254"/>
      <c r="W66" s="254"/>
      <c r="X66" s="254"/>
      <c r="Y66" s="254"/>
      <c r="Z66" s="44"/>
      <c r="AA66" s="37"/>
      <c r="AB66" s="37"/>
      <c r="AC66" s="37"/>
      <c r="AD66" s="37"/>
      <c r="AE66" s="37"/>
      <c r="AF66" s="37"/>
      <c r="AG66" s="44"/>
      <c r="AH66" s="39"/>
      <c r="AI66" s="39"/>
      <c r="AJ66" s="39"/>
      <c r="AK66" s="39"/>
      <c r="AL66" s="39"/>
      <c r="AM66" s="39"/>
      <c r="AN66" s="39"/>
      <c r="AO66" s="39"/>
      <c r="AP66" s="39"/>
      <c r="AQ66" s="39"/>
      <c r="AR66" s="39"/>
      <c r="AS66" s="39"/>
      <c r="AT66" s="39"/>
      <c r="AU66" s="39"/>
      <c r="AV66" s="39"/>
      <c r="AW66" s="39"/>
      <c r="AX66" s="146"/>
      <c r="AY66" s="39"/>
      <c r="AZ66" s="39"/>
      <c r="BA66" s="39"/>
      <c r="BB66" s="39"/>
      <c r="BC66" s="39"/>
      <c r="BD66" s="39"/>
      <c r="BE66" s="39"/>
      <c r="BF66" s="39"/>
      <c r="BG66" s="39"/>
      <c r="BH66" s="39"/>
      <c r="BI66" s="39"/>
      <c r="BJ66" s="44"/>
      <c r="BK66" s="44"/>
      <c r="BL66" s="131"/>
      <c r="BM66" s="131"/>
      <c r="BN66" s="131"/>
      <c r="BO66" s="146"/>
      <c r="BP66" s="146"/>
      <c r="BQ66" s="146"/>
      <c r="BR66" s="39"/>
      <c r="BS66" s="39"/>
      <c r="BT66" s="39"/>
      <c r="BU66" s="39"/>
      <c r="BV66" s="39"/>
      <c r="BW66" s="39"/>
      <c r="BX66" s="39"/>
      <c r="BY66" s="39"/>
    </row>
    <row r="67" spans="1:77" s="176" customFormat="1" ht="20.100000000000001" customHeight="1" x14ac:dyDescent="0.25">
      <c r="A67" s="39"/>
      <c r="B67" s="148"/>
      <c r="C67" s="46"/>
      <c r="D67" s="149"/>
      <c r="E67" s="149"/>
      <c r="F67" s="149"/>
      <c r="G67" s="149"/>
      <c r="H67" s="46"/>
      <c r="I67" s="46"/>
      <c r="J67" s="119"/>
      <c r="K67" s="119"/>
      <c r="L67" s="119"/>
      <c r="M67" s="39"/>
      <c r="N67" s="39"/>
      <c r="O67" s="39"/>
      <c r="P67" s="39"/>
      <c r="Q67" s="39"/>
      <c r="R67" s="39"/>
      <c r="S67" s="44"/>
      <c r="T67" s="39"/>
      <c r="U67" s="39"/>
      <c r="V67" s="39"/>
      <c r="W67" s="39"/>
      <c r="X67" s="39"/>
      <c r="Y67" s="39"/>
      <c r="Z67" s="44"/>
      <c r="AA67" s="39"/>
      <c r="AB67" s="39"/>
      <c r="AC67" s="39"/>
      <c r="AD67" s="39"/>
      <c r="AE67" s="39"/>
      <c r="AF67" s="39"/>
      <c r="AG67" s="44"/>
      <c r="AH67" s="39"/>
      <c r="AI67" s="39"/>
      <c r="AJ67" s="39"/>
      <c r="AK67" s="39"/>
      <c r="AL67" s="39"/>
      <c r="AM67" s="39"/>
      <c r="AN67" s="39"/>
      <c r="AO67" s="39"/>
      <c r="AP67" s="39"/>
      <c r="AQ67" s="39"/>
      <c r="AR67" s="39"/>
      <c r="AS67" s="39"/>
      <c r="AT67" s="39"/>
      <c r="AU67" s="39"/>
      <c r="AV67" s="39"/>
      <c r="AW67" s="39"/>
      <c r="AX67" s="146"/>
      <c r="AY67" s="39"/>
      <c r="AZ67" s="39"/>
      <c r="BA67" s="39"/>
      <c r="BB67" s="39"/>
      <c r="BC67" s="39"/>
      <c r="BD67" s="39"/>
      <c r="BE67" s="39"/>
      <c r="BF67" s="39"/>
      <c r="BG67" s="39"/>
      <c r="BH67" s="39"/>
      <c r="BI67" s="39"/>
      <c r="BJ67" s="44"/>
      <c r="BK67" s="44"/>
      <c r="BL67" s="131"/>
      <c r="BM67" s="131"/>
      <c r="BN67" s="131"/>
      <c r="BO67" s="146"/>
      <c r="BP67" s="146"/>
      <c r="BQ67" s="146"/>
      <c r="BR67" s="39"/>
      <c r="BS67" s="39"/>
      <c r="BT67" s="39"/>
      <c r="BU67" s="39"/>
      <c r="BV67" s="39"/>
      <c r="BW67" s="39"/>
      <c r="BX67" s="39"/>
      <c r="BY67" s="39"/>
    </row>
    <row r="68" spans="1:77" s="176" customFormat="1" ht="20.100000000000001" hidden="1" customHeight="1" x14ac:dyDescent="0.25">
      <c r="B68" s="177"/>
      <c r="C68" s="177"/>
      <c r="D68" s="177"/>
      <c r="E68" s="177"/>
      <c r="F68" s="177"/>
      <c r="G68" s="177"/>
      <c r="H68" s="177"/>
      <c r="I68" s="177"/>
      <c r="J68" s="178"/>
      <c r="K68" s="178"/>
      <c r="L68" s="178"/>
      <c r="S68" s="179"/>
      <c r="Z68" s="179"/>
      <c r="AA68" s="175"/>
      <c r="AB68" s="175"/>
      <c r="AC68" s="175"/>
      <c r="AD68" s="175"/>
      <c r="AE68" s="175"/>
      <c r="AF68" s="175"/>
      <c r="AG68" s="179"/>
      <c r="AX68" s="180"/>
      <c r="BJ68" s="179"/>
      <c r="BK68" s="179"/>
      <c r="BL68" s="181"/>
      <c r="BM68" s="181"/>
      <c r="BN68" s="181"/>
      <c r="BO68" s="180"/>
      <c r="BP68" s="180"/>
      <c r="BQ68" s="180"/>
    </row>
    <row r="69" spans="1:77" s="176" customFormat="1" ht="20.100000000000001" hidden="1" customHeight="1" x14ac:dyDescent="0.2">
      <c r="B69" s="177"/>
      <c r="C69" s="177"/>
      <c r="D69" s="177"/>
      <c r="E69" s="177"/>
      <c r="F69" s="177"/>
      <c r="G69" s="177"/>
      <c r="H69" s="177"/>
      <c r="I69" s="177"/>
      <c r="J69" s="182"/>
      <c r="K69" s="182"/>
      <c r="L69" s="182"/>
      <c r="AG69" s="179"/>
      <c r="AX69" s="180"/>
      <c r="BJ69" s="179"/>
      <c r="BK69" s="179"/>
      <c r="BL69" s="181"/>
      <c r="BM69" s="181"/>
      <c r="BN69" s="181"/>
      <c r="BO69" s="180"/>
      <c r="BP69" s="180"/>
      <c r="BQ69" s="180"/>
    </row>
    <row r="70" spans="1:77" s="176" customFormat="1" ht="20.100000000000001" hidden="1" customHeight="1" x14ac:dyDescent="0.25">
      <c r="B70" s="177"/>
      <c r="C70" s="177"/>
      <c r="D70" s="177"/>
      <c r="E70" s="177"/>
      <c r="F70" s="177"/>
      <c r="G70" s="177"/>
      <c r="H70" s="177"/>
      <c r="I70" s="177"/>
      <c r="J70" s="177"/>
      <c r="K70" s="177"/>
      <c r="L70" s="177"/>
      <c r="AA70" s="175"/>
      <c r="AB70" s="175"/>
      <c r="AC70" s="175"/>
      <c r="AD70" s="175"/>
      <c r="AE70" s="175"/>
      <c r="AF70" s="175"/>
      <c r="AG70" s="179"/>
      <c r="AX70" s="180"/>
      <c r="BJ70" s="179"/>
      <c r="BK70" s="179"/>
      <c r="BL70" s="181"/>
      <c r="BM70" s="181"/>
      <c r="BN70" s="181"/>
      <c r="BO70" s="180"/>
      <c r="BP70" s="180"/>
      <c r="BQ70" s="180"/>
    </row>
    <row r="71" spans="1:77" s="176" customFormat="1" ht="20.100000000000001" hidden="1" customHeight="1" x14ac:dyDescent="0.2">
      <c r="B71" s="177"/>
      <c r="C71" s="177"/>
      <c r="D71" s="177"/>
      <c r="E71" s="177"/>
      <c r="F71" s="177"/>
      <c r="G71" s="177"/>
      <c r="H71" s="177"/>
      <c r="I71" s="177"/>
      <c r="J71" s="177"/>
      <c r="K71" s="177"/>
      <c r="L71" s="177"/>
      <c r="AG71" s="179"/>
      <c r="AH71" s="181"/>
      <c r="AI71" s="183"/>
      <c r="AJ71" s="183"/>
      <c r="AK71" s="183"/>
      <c r="AL71" s="183"/>
      <c r="AM71" s="183"/>
      <c r="AX71" s="180"/>
      <c r="BJ71" s="179"/>
      <c r="BK71" s="179"/>
      <c r="BL71" s="181"/>
      <c r="BM71" s="181"/>
      <c r="BN71" s="181"/>
      <c r="BO71" s="180"/>
      <c r="BP71" s="180"/>
      <c r="BQ71" s="180"/>
    </row>
  </sheetData>
  <sheetProtection algorithmName="SHA-512" hashValue="RpKmNmfZrMv5pnggqDKp01KQmF4B7tolgXYyMjJubmvULkFcVP8l5nN5qaI48gv5mieFUnDkw/eEVonvVQee+Q==" saltValue="hqmlDGJ4QixqPrXDmflAwA==" spinCount="100000" sheet="1" selectLockedCells="1"/>
  <mergeCells count="57">
    <mergeCell ref="T46:Y48"/>
    <mergeCell ref="AA46:AF48"/>
    <mergeCell ref="T49:Y54"/>
    <mergeCell ref="AV35:BA36"/>
    <mergeCell ref="BJ35:BQ37"/>
    <mergeCell ref="AO37:AT39"/>
    <mergeCell ref="AV37:BA38"/>
    <mergeCell ref="AH38:AM40"/>
    <mergeCell ref="AO34:AT34"/>
    <mergeCell ref="AV34:BA34"/>
    <mergeCell ref="BJ34:BQ34"/>
    <mergeCell ref="M35:R38"/>
    <mergeCell ref="T35:Y40"/>
    <mergeCell ref="AA35:AF40"/>
    <mergeCell ref="AH35:AM37"/>
    <mergeCell ref="AO35:AT36"/>
    <mergeCell ref="T34:Y34"/>
    <mergeCell ref="M39:R41"/>
    <mergeCell ref="T41:Y45"/>
    <mergeCell ref="AA41:AF45"/>
    <mergeCell ref="AA34:AF34"/>
    <mergeCell ref="AH34:AM34"/>
    <mergeCell ref="B33:H33"/>
    <mergeCell ref="M34:R34"/>
    <mergeCell ref="C7:C8"/>
    <mergeCell ref="D7:D8"/>
    <mergeCell ref="E7:E8"/>
    <mergeCell ref="F7:F8"/>
    <mergeCell ref="G7:G8"/>
    <mergeCell ref="BC6:BH6"/>
    <mergeCell ref="BJ6:BJ7"/>
    <mergeCell ref="BL6:BQ7"/>
    <mergeCell ref="BS6:BX6"/>
    <mergeCell ref="H7:H8"/>
    <mergeCell ref="I7:I8"/>
    <mergeCell ref="J7:J8"/>
    <mergeCell ref="BJ5:BQ5"/>
    <mergeCell ref="BS5:BX5"/>
    <mergeCell ref="C6:E6"/>
    <mergeCell ref="F6:I6"/>
    <mergeCell ref="M6:R6"/>
    <mergeCell ref="T6:Y6"/>
    <mergeCell ref="AA6:AF6"/>
    <mergeCell ref="AH6:AM6"/>
    <mergeCell ref="AO6:AT6"/>
    <mergeCell ref="T5:X5"/>
    <mergeCell ref="AA5:AE5"/>
    <mergeCell ref="AH5:AM5"/>
    <mergeCell ref="AO5:AT5"/>
    <mergeCell ref="AV5:BA5"/>
    <mergeCell ref="BC5:BH5"/>
    <mergeCell ref="AV6:BA6"/>
    <mergeCell ref="M5:R5"/>
    <mergeCell ref="B3:C3"/>
    <mergeCell ref="E3:E5"/>
    <mergeCell ref="H3:I5"/>
    <mergeCell ref="B5:C5"/>
  </mergeCells>
  <dataValidations count="4">
    <dataValidation type="whole" showErrorMessage="1" error="Hvis markoperation ikke udføres skal cellen efterlades tom" promptTitle="Indtast tal mellem 1 og 10" prompt="Hvis markoperation ikke udføres efterlades cellen tom" sqref="C9:C31" xr:uid="{3B79F341-B0C1-48C3-94C5-03F34FB32886}">
      <formula1>1</formula1>
      <formula2>10</formula2>
    </dataValidation>
    <dataValidation allowBlank="1" showErrorMessage="1" promptTitle="Lastkapacitet" sqref="G10:I11 D14:E14 D10:E11 G14:I14" xr:uid="{F8B40486-B5AC-47DA-BE1B-F2FD4E6EC633}"/>
    <dataValidation allowBlank="1" showErrorMessage="1" promptTitle="areal" sqref="D9:E9 G9:I9 F9:F10 D11:F11 F14:F15 D12:I13 D16:I31" xr:uid="{5EB978F0-3382-4445-88EE-A4F588312E03}"/>
    <dataValidation allowBlank="1" showErrorMessage="1" sqref="F15 D11:I11 F9:F11 D12:F12 D16:I31 D13:I14" xr:uid="{ECA5E232-4E0A-43DF-AC6A-DEB2CCBF9FA2}"/>
  </dataValidation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5A486-A1FE-4A05-9DCD-94605B740731}">
  <sheetPr>
    <tabColor rgb="FFFABCA8"/>
    <pageSetUpPr fitToPage="1"/>
  </sheetPr>
  <dimension ref="A1:AF108"/>
  <sheetViews>
    <sheetView showGridLines="0" zoomScaleNormal="100" workbookViewId="0">
      <selection activeCell="K11" sqref="K11"/>
    </sheetView>
  </sheetViews>
  <sheetFormatPr defaultColWidth="0" defaultRowHeight="15" customHeight="1" zeroHeight="1" x14ac:dyDescent="0.25"/>
  <cols>
    <col min="1" max="1" width="1.85546875" style="175" customWidth="1"/>
    <col min="2" max="2" width="50.28515625" style="175" bestFit="1" customWidth="1"/>
    <col min="3" max="3" width="10.42578125" style="175" customWidth="1"/>
    <col min="4" max="4" width="11" style="175" customWidth="1"/>
    <col min="5" max="5" width="9.7109375" style="175" customWidth="1"/>
    <col min="6" max="6" width="10.7109375" style="175" customWidth="1"/>
    <col min="7" max="7" width="9.7109375" style="175" customWidth="1"/>
    <col min="8" max="8" width="11.42578125" style="175" customWidth="1"/>
    <col min="9" max="9" width="2.140625" style="175" customWidth="1"/>
    <col min="10" max="10" width="7.28515625" style="175" customWidth="1"/>
    <col min="11" max="11" width="7" style="175" customWidth="1"/>
    <col min="12" max="12" width="2.140625" style="175" customWidth="1"/>
    <col min="13" max="13" width="7.28515625" style="175" customWidth="1"/>
    <col min="14" max="14" width="7" style="175" customWidth="1"/>
    <col min="15" max="15" width="1.85546875" style="175" customWidth="1"/>
    <col min="16" max="16" width="10.85546875" style="175" customWidth="1"/>
    <col min="17" max="17" width="10.7109375" style="175" customWidth="1"/>
    <col min="18" max="18" width="10.42578125" style="175" customWidth="1"/>
    <col min="19" max="19" width="11.140625" style="175" customWidth="1"/>
    <col min="20" max="20" width="11.85546875" style="175" customWidth="1"/>
    <col min="21" max="21" width="10.7109375" style="175" customWidth="1"/>
    <col min="22" max="22" width="1.85546875" style="175" customWidth="1"/>
    <col min="23" max="27" width="9.28515625" style="175" customWidth="1"/>
    <col min="28" max="28" width="10.42578125" style="175" customWidth="1"/>
    <col min="29" max="32" width="9.140625" style="175" customWidth="1"/>
    <col min="33" max="16384" width="9.140625" style="175" hidden="1"/>
  </cols>
  <sheetData>
    <row r="1" spans="1:30" ht="21" x14ac:dyDescent="0.35">
      <c r="A1" s="37"/>
      <c r="B1" s="118" t="s">
        <v>129</v>
      </c>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row>
    <row r="2" spans="1:30" ht="10.5" customHeight="1" x14ac:dyDescent="0.35">
      <c r="A2" s="37"/>
      <c r="B2" s="118"/>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row>
    <row r="3" spans="1:30" ht="21.75" customHeight="1" x14ac:dyDescent="0.25">
      <c r="A3" s="37"/>
      <c r="B3" s="296" t="str">
        <f>'Brændstof Korn'!B3</f>
        <v>Korn, handelsgødning, halm nedmuldes</v>
      </c>
      <c r="C3" s="380" t="s">
        <v>48</v>
      </c>
      <c r="D3" s="381"/>
      <c r="E3" s="381"/>
      <c r="F3" s="381"/>
      <c r="G3" s="381"/>
      <c r="H3" s="335">
        <f>'Brændstof Korn'!Y5</f>
        <v>20</v>
      </c>
      <c r="I3" s="37"/>
      <c r="J3" s="382" t="s">
        <v>105</v>
      </c>
      <c r="K3" s="383"/>
      <c r="L3" s="37"/>
      <c r="M3" s="382" t="s">
        <v>104</v>
      </c>
      <c r="N3" s="383"/>
      <c r="O3" s="37"/>
      <c r="P3" s="37"/>
      <c r="Q3" s="37"/>
      <c r="R3" s="37"/>
      <c r="S3" s="37"/>
      <c r="T3" s="37"/>
      <c r="U3" s="37"/>
      <c r="V3" s="37"/>
      <c r="W3" s="37"/>
      <c r="X3" s="37"/>
      <c r="Y3" s="37"/>
      <c r="Z3" s="37"/>
      <c r="AA3" s="37"/>
      <c r="AB3" s="37"/>
      <c r="AC3" s="37"/>
      <c r="AD3" s="37"/>
    </row>
    <row r="4" spans="1:30" s="195" customFormat="1" ht="15" customHeight="1" x14ac:dyDescent="0.2">
      <c r="A4" s="96"/>
      <c r="B4" s="96"/>
      <c r="C4" s="381"/>
      <c r="D4" s="381"/>
      <c r="E4" s="381"/>
      <c r="F4" s="381"/>
      <c r="G4" s="381"/>
      <c r="H4" s="335"/>
      <c r="I4" s="85"/>
      <c r="J4" s="384"/>
      <c r="K4" s="385"/>
      <c r="L4" s="85"/>
      <c r="M4" s="384"/>
      <c r="N4" s="385"/>
      <c r="O4" s="85"/>
      <c r="P4" s="96"/>
      <c r="Q4" s="96"/>
      <c r="R4" s="96"/>
      <c r="S4" s="96"/>
      <c r="T4" s="96"/>
      <c r="U4" s="96"/>
      <c r="V4" s="96"/>
      <c r="W4" s="96"/>
      <c r="X4" s="96"/>
      <c r="Y4" s="96"/>
      <c r="Z4" s="96"/>
      <c r="AA4" s="96"/>
      <c r="AB4" s="96"/>
      <c r="AC4" s="96"/>
      <c r="AD4" s="96"/>
    </row>
    <row r="5" spans="1:30" s="195" customFormat="1" ht="34.5" customHeight="1" x14ac:dyDescent="0.2">
      <c r="A5" s="96"/>
      <c r="B5" s="386" t="s">
        <v>127</v>
      </c>
      <c r="C5" s="389" t="s">
        <v>106</v>
      </c>
      <c r="D5" s="390"/>
      <c r="E5" s="390"/>
      <c r="F5" s="390"/>
      <c r="G5" s="390"/>
      <c r="H5" s="391"/>
      <c r="I5" s="86"/>
      <c r="J5" s="392" t="s">
        <v>125</v>
      </c>
      <c r="K5" s="393"/>
      <c r="L5" s="98"/>
      <c r="M5" s="392" t="s">
        <v>126</v>
      </c>
      <c r="N5" s="393"/>
      <c r="O5" s="98"/>
      <c r="P5" s="405" t="s">
        <v>177</v>
      </c>
      <c r="Q5" s="406"/>
      <c r="R5" s="406"/>
      <c r="S5" s="406"/>
      <c r="T5" s="406"/>
      <c r="U5" s="407"/>
      <c r="V5" s="105"/>
      <c r="W5" s="405" t="s">
        <v>103</v>
      </c>
      <c r="X5" s="406"/>
      <c r="Y5" s="406"/>
      <c r="Z5" s="406"/>
      <c r="AA5" s="406"/>
      <c r="AB5" s="407"/>
      <c r="AC5" s="96"/>
      <c r="AD5" s="96"/>
    </row>
    <row r="6" spans="1:30" s="195" customFormat="1" ht="60" customHeight="1" x14ac:dyDescent="0.2">
      <c r="A6" s="96"/>
      <c r="B6" s="387"/>
      <c r="C6" s="408" t="s">
        <v>110</v>
      </c>
      <c r="D6" s="409"/>
      <c r="E6" s="409"/>
      <c r="F6" s="409"/>
      <c r="G6" s="409"/>
      <c r="H6" s="410"/>
      <c r="I6" s="87"/>
      <c r="J6" s="394"/>
      <c r="K6" s="395"/>
      <c r="L6" s="99"/>
      <c r="M6" s="394"/>
      <c r="N6" s="395"/>
      <c r="O6" s="99"/>
      <c r="P6" s="411" t="s">
        <v>102</v>
      </c>
      <c r="Q6" s="412"/>
      <c r="R6" s="412"/>
      <c r="S6" s="412"/>
      <c r="T6" s="412"/>
      <c r="U6" s="413"/>
      <c r="V6" s="105"/>
      <c r="W6" s="411" t="s">
        <v>101</v>
      </c>
      <c r="X6" s="412"/>
      <c r="Y6" s="412"/>
      <c r="Z6" s="412"/>
      <c r="AA6" s="412"/>
      <c r="AB6" s="413"/>
      <c r="AC6" s="96"/>
      <c r="AD6" s="96"/>
    </row>
    <row r="7" spans="1:30" s="195" customFormat="1" ht="16.5" customHeight="1" x14ac:dyDescent="0.2">
      <c r="A7" s="96"/>
      <c r="B7" s="387"/>
      <c r="C7" s="414" t="s">
        <v>109</v>
      </c>
      <c r="D7" s="415"/>
      <c r="E7" s="415"/>
      <c r="F7" s="415"/>
      <c r="G7" s="415"/>
      <c r="H7" s="416"/>
      <c r="I7" s="87"/>
      <c r="J7" s="394"/>
      <c r="K7" s="395"/>
      <c r="L7" s="99"/>
      <c r="M7" s="394"/>
      <c r="N7" s="395"/>
      <c r="O7" s="99"/>
      <c r="P7" s="417" t="str">
        <f>C7</f>
        <v>Kørselsafstand (km)</v>
      </c>
      <c r="Q7" s="417"/>
      <c r="R7" s="417"/>
      <c r="S7" s="417"/>
      <c r="T7" s="417"/>
      <c r="U7" s="417"/>
      <c r="V7" s="105"/>
      <c r="W7" s="414" t="str">
        <f>C7</f>
        <v>Kørselsafstand (km)</v>
      </c>
      <c r="X7" s="415"/>
      <c r="Y7" s="415"/>
      <c r="Z7" s="415"/>
      <c r="AA7" s="415"/>
      <c r="AB7" s="416"/>
      <c r="AC7" s="96"/>
      <c r="AD7" s="96"/>
    </row>
    <row r="8" spans="1:30" s="195" customFormat="1" ht="16.5" customHeight="1" x14ac:dyDescent="0.2">
      <c r="A8" s="96"/>
      <c r="B8" s="387"/>
      <c r="C8" s="255">
        <f>'Brændstof Korn'!M7</f>
        <v>1</v>
      </c>
      <c r="D8" s="255">
        <f>'Brændstof Korn'!N7</f>
        <v>3</v>
      </c>
      <c r="E8" s="255">
        <f>'Brændstof Korn'!O7</f>
        <v>10</v>
      </c>
      <c r="F8" s="255">
        <f>'Brændstof Korn'!P7</f>
        <v>20</v>
      </c>
      <c r="G8" s="255">
        <f>'Brændstof Korn'!Q7</f>
        <v>30</v>
      </c>
      <c r="H8" s="255">
        <f>'Brændstof Korn'!R7</f>
        <v>50</v>
      </c>
      <c r="I8" s="87"/>
      <c r="J8" s="396"/>
      <c r="K8" s="397"/>
      <c r="L8" s="99"/>
      <c r="M8" s="396"/>
      <c r="N8" s="397"/>
      <c r="O8" s="99"/>
      <c r="P8" s="255">
        <f>C8</f>
        <v>1</v>
      </c>
      <c r="Q8" s="255">
        <f>D8</f>
        <v>3</v>
      </c>
      <c r="R8" s="255">
        <f>E8</f>
        <v>10</v>
      </c>
      <c r="S8" s="255">
        <f>F8</f>
        <v>20</v>
      </c>
      <c r="T8" s="255">
        <f>G8</f>
        <v>30</v>
      </c>
      <c r="U8" s="255">
        <f>H8</f>
        <v>50</v>
      </c>
      <c r="V8" s="105"/>
      <c r="W8" s="255">
        <f>C8</f>
        <v>1</v>
      </c>
      <c r="X8" s="255">
        <f>D8</f>
        <v>3</v>
      </c>
      <c r="Y8" s="255">
        <f>E8</f>
        <v>10</v>
      </c>
      <c r="Z8" s="255">
        <f>F8</f>
        <v>20</v>
      </c>
      <c r="AA8" s="255">
        <f>G8</f>
        <v>30</v>
      </c>
      <c r="AB8" s="255">
        <f>H8</f>
        <v>50</v>
      </c>
      <c r="AC8" s="96"/>
      <c r="AD8" s="96"/>
    </row>
    <row r="9" spans="1:30" s="195" customFormat="1" ht="18.75" customHeight="1" x14ac:dyDescent="0.2">
      <c r="A9" s="96"/>
      <c r="B9" s="387"/>
      <c r="C9" s="398" t="s">
        <v>100</v>
      </c>
      <c r="D9" s="399"/>
      <c r="E9" s="399"/>
      <c r="F9" s="399"/>
      <c r="G9" s="399"/>
      <c r="H9" s="399"/>
      <c r="I9" s="88"/>
      <c r="J9" s="400">
        <f>Standardtal!$E$13</f>
        <v>600</v>
      </c>
      <c r="K9" s="401"/>
      <c r="L9" s="99"/>
      <c r="M9" s="400">
        <f>Standardtal!$E$15</f>
        <v>20</v>
      </c>
      <c r="N9" s="401"/>
      <c r="O9" s="99"/>
      <c r="P9" s="418" t="str">
        <f>C9</f>
        <v>Areal [ha]</v>
      </c>
      <c r="Q9" s="418"/>
      <c r="R9" s="418"/>
      <c r="S9" s="418"/>
      <c r="T9" s="418"/>
      <c r="U9" s="418"/>
      <c r="V9" s="105"/>
      <c r="W9" s="398" t="str">
        <f>C9</f>
        <v>Areal [ha]</v>
      </c>
      <c r="X9" s="399"/>
      <c r="Y9" s="399"/>
      <c r="Z9" s="399"/>
      <c r="AA9" s="399"/>
      <c r="AB9" s="419"/>
      <c r="AC9" s="96"/>
      <c r="AD9" s="96"/>
    </row>
    <row r="10" spans="1:30" s="195" customFormat="1" ht="20.100000000000001" customHeight="1" x14ac:dyDescent="0.2">
      <c r="A10" s="96"/>
      <c r="B10" s="388"/>
      <c r="C10" s="227">
        <f>'Brændstof Korn'!M8</f>
        <v>10</v>
      </c>
      <c r="D10" s="227">
        <f>'Brændstof Korn'!N8</f>
        <v>10</v>
      </c>
      <c r="E10" s="227">
        <f>'Brændstof Korn'!O8</f>
        <v>10</v>
      </c>
      <c r="F10" s="227">
        <f>'Brændstof Korn'!P8</f>
        <v>10</v>
      </c>
      <c r="G10" s="227">
        <f>'Brændstof Korn'!Q8</f>
        <v>10</v>
      </c>
      <c r="H10" s="227">
        <f>'Brændstof Korn'!R8</f>
        <v>10</v>
      </c>
      <c r="I10" s="89"/>
      <c r="J10" s="420" t="s">
        <v>94</v>
      </c>
      <c r="K10" s="421"/>
      <c r="L10" s="99"/>
      <c r="M10" s="420" t="s">
        <v>95</v>
      </c>
      <c r="N10" s="421"/>
      <c r="O10" s="99"/>
      <c r="P10" s="77">
        <f>C10</f>
        <v>10</v>
      </c>
      <c r="Q10" s="78">
        <f>D10</f>
        <v>10</v>
      </c>
      <c r="R10" s="78">
        <f>E10</f>
        <v>10</v>
      </c>
      <c r="S10" s="78">
        <f>F10</f>
        <v>10</v>
      </c>
      <c r="T10" s="78">
        <f>G10</f>
        <v>10</v>
      </c>
      <c r="U10" s="78">
        <f>H10</f>
        <v>10</v>
      </c>
      <c r="V10" s="106"/>
      <c r="W10" s="77">
        <f t="shared" ref="W10:AB10" si="0">P10</f>
        <v>10</v>
      </c>
      <c r="X10" s="77">
        <f t="shared" si="0"/>
        <v>10</v>
      </c>
      <c r="Y10" s="77">
        <f t="shared" si="0"/>
        <v>10</v>
      </c>
      <c r="Z10" s="77">
        <f t="shared" si="0"/>
        <v>10</v>
      </c>
      <c r="AA10" s="77">
        <f t="shared" si="0"/>
        <v>10</v>
      </c>
      <c r="AB10" s="77">
        <f t="shared" si="0"/>
        <v>10</v>
      </c>
      <c r="AC10" s="96"/>
      <c r="AD10" s="96"/>
    </row>
    <row r="11" spans="1:30" s="195" customFormat="1" ht="20.100000000000001" customHeight="1" x14ac:dyDescent="0.2">
      <c r="A11" s="96"/>
      <c r="B11" s="49" t="str">
        <f>'Brændstof Korn'!B9</f>
        <v>Pløjning</v>
      </c>
      <c r="C11" s="228">
        <f>IF('Brændstof Korn'!M9="",0,'Brændstof Korn'!M9)+IF('Brændstof Korn'!T9="",0,'Brændstof Korn'!T9)+IF('Brændstof Korn'!AA9="",0,'Brændstof Korn'!AA9)</f>
        <v>1</v>
      </c>
      <c r="D11" s="228">
        <f>IF('Brændstof Korn'!N9="",0,'Brændstof Korn'!N9)+IF('Brændstof Korn'!U9="",0,'Brændstof Korn'!U9)+IF('Brændstof Korn'!AB9="",0,'Brændstof Korn'!AB9)</f>
        <v>1</v>
      </c>
      <c r="E11" s="228">
        <f>IF('Brændstof Korn'!O9="",0,'Brændstof Korn'!O9)+IF('Brændstof Korn'!V9="",0,'Brændstof Korn'!V9)+IF('Brændstof Korn'!AC9="",0,'Brændstof Korn'!AC9)</f>
        <v>1</v>
      </c>
      <c r="F11" s="228">
        <f>IF('Brændstof Korn'!P9="",0,'Brændstof Korn'!P9)+IF('Brændstof Korn'!W9="",0,'Brændstof Korn'!W9)+IF('Brændstof Korn'!AD9="",0,'Brændstof Korn'!AD9)</f>
        <v>1</v>
      </c>
      <c r="G11" s="228">
        <f>IF('Brændstof Korn'!Q9="",0,'Brændstof Korn'!Q9)+IF('Brændstof Korn'!X9="",0,'Brændstof Korn'!X9)+IF('Brændstof Korn'!AE9="",0,'Brændstof Korn'!AE9)</f>
        <v>1</v>
      </c>
      <c r="H11" s="228">
        <f>IF('Brændstof Korn'!R9="",0,'Brændstof Korn'!R9)+IF('Brændstof Korn'!Y9="",0,'Brændstof Korn'!Y9)+IF('Brændstof Korn'!AF9="",0,'Brændstof Korn'!AF9)</f>
        <v>1</v>
      </c>
      <c r="I11" s="90"/>
      <c r="J11" s="50">
        <f>IF($K11="",$J$9,$K11)</f>
        <v>600</v>
      </c>
      <c r="K11" s="81"/>
      <c r="L11" s="100"/>
      <c r="M11" s="51">
        <f>IF($N11="",$M$9,$N11)</f>
        <v>20</v>
      </c>
      <c r="N11" s="83"/>
      <c r="O11" s="100"/>
      <c r="P11" s="79">
        <f t="shared" ref="P11:P33" si="1">2*C11*P$8/$M11*$J11</f>
        <v>60</v>
      </c>
      <c r="Q11" s="79">
        <f t="shared" ref="Q11:U26" si="2">2*D11*Q$8/$M11*$J11</f>
        <v>180</v>
      </c>
      <c r="R11" s="79">
        <f t="shared" si="2"/>
        <v>600</v>
      </c>
      <c r="S11" s="79">
        <f t="shared" si="2"/>
        <v>1200</v>
      </c>
      <c r="T11" s="79">
        <f t="shared" si="2"/>
        <v>1800</v>
      </c>
      <c r="U11" s="79">
        <f t="shared" si="2"/>
        <v>3000</v>
      </c>
      <c r="V11" s="107"/>
      <c r="W11" s="80">
        <f t="shared" ref="W11:W33" si="3">2*C11*W$8/$M11</f>
        <v>0.1</v>
      </c>
      <c r="X11" s="80">
        <f t="shared" ref="X11:AB26" si="4">2*D11*X$8/$M11</f>
        <v>0.3</v>
      </c>
      <c r="Y11" s="80">
        <f t="shared" si="4"/>
        <v>1</v>
      </c>
      <c r="Z11" s="80">
        <f t="shared" si="4"/>
        <v>2</v>
      </c>
      <c r="AA11" s="80">
        <f t="shared" si="4"/>
        <v>3</v>
      </c>
      <c r="AB11" s="80">
        <f t="shared" si="4"/>
        <v>5</v>
      </c>
      <c r="AC11" s="96"/>
      <c r="AD11" s="96"/>
    </row>
    <row r="12" spans="1:30" s="195" customFormat="1" ht="20.100000000000001" customHeight="1" x14ac:dyDescent="0.2">
      <c r="A12" s="96"/>
      <c r="B12" s="49" t="str">
        <f>'Brændstof Korn'!B10</f>
        <v>Såning+harvning, kombi</v>
      </c>
      <c r="C12" s="228">
        <f>IF('Brændstof Korn'!M10="",0,'Brændstof Korn'!M10)+IF('Brændstof Korn'!T10="",0,'Brændstof Korn'!T10)+IF('Brændstof Korn'!AA10="",0,'Brændstof Korn'!AA10)</f>
        <v>2</v>
      </c>
      <c r="D12" s="228">
        <f>IF('Brændstof Korn'!N10="",0,'Brændstof Korn'!N10)+IF('Brændstof Korn'!U10="",0,'Brændstof Korn'!U10)+IF('Brændstof Korn'!AB10="",0,'Brændstof Korn'!AB10)</f>
        <v>2</v>
      </c>
      <c r="E12" s="228">
        <f>IF('Brændstof Korn'!O10="",0,'Brændstof Korn'!O10)+IF('Brændstof Korn'!V10="",0,'Brændstof Korn'!V10)+IF('Brændstof Korn'!AC10="",0,'Brændstof Korn'!AC10)</f>
        <v>2</v>
      </c>
      <c r="F12" s="228">
        <f>IF('Brændstof Korn'!P10="",0,'Brændstof Korn'!P10)+IF('Brændstof Korn'!W10="",0,'Brændstof Korn'!W10)+IF('Brændstof Korn'!AD10="",0,'Brændstof Korn'!AD10)</f>
        <v>2</v>
      </c>
      <c r="G12" s="228">
        <f>IF('Brændstof Korn'!Q10="",0,'Brændstof Korn'!Q10)+IF('Brændstof Korn'!X10="",0,'Brændstof Korn'!X10)+IF('Brændstof Korn'!AE10="",0,'Brændstof Korn'!AE10)</f>
        <v>2</v>
      </c>
      <c r="H12" s="228">
        <f>IF('Brændstof Korn'!R10="",0,'Brændstof Korn'!R10)+IF('Brændstof Korn'!Y10="",0,'Brændstof Korn'!Y10)+IF('Brændstof Korn'!AF10="",0,'Brændstof Korn'!AF10)</f>
        <v>2</v>
      </c>
      <c r="I12" s="90"/>
      <c r="J12" s="50">
        <f t="shared" ref="J12:J33" si="5">IF($K12="",$J$9,$K12)</f>
        <v>600</v>
      </c>
      <c r="K12" s="82"/>
      <c r="L12" s="100"/>
      <c r="M12" s="51">
        <f t="shared" ref="M12:M33" si="6">IF($N12="",$M$9,$N12)</f>
        <v>20</v>
      </c>
      <c r="N12" s="28"/>
      <c r="O12" s="100"/>
      <c r="P12" s="79">
        <f t="shared" si="1"/>
        <v>120</v>
      </c>
      <c r="Q12" s="79">
        <f t="shared" si="2"/>
        <v>360</v>
      </c>
      <c r="R12" s="79">
        <f t="shared" si="2"/>
        <v>1200</v>
      </c>
      <c r="S12" s="79">
        <f t="shared" si="2"/>
        <v>2400</v>
      </c>
      <c r="T12" s="79">
        <f t="shared" si="2"/>
        <v>3600</v>
      </c>
      <c r="U12" s="79">
        <f t="shared" si="2"/>
        <v>6000</v>
      </c>
      <c r="V12" s="107"/>
      <c r="W12" s="80">
        <f t="shared" si="3"/>
        <v>0.2</v>
      </c>
      <c r="X12" s="80">
        <f t="shared" si="4"/>
        <v>0.6</v>
      </c>
      <c r="Y12" s="80">
        <f t="shared" si="4"/>
        <v>2</v>
      </c>
      <c r="Z12" s="80">
        <f t="shared" si="4"/>
        <v>4</v>
      </c>
      <c r="AA12" s="80">
        <f t="shared" si="4"/>
        <v>6</v>
      </c>
      <c r="AB12" s="80">
        <f t="shared" si="4"/>
        <v>10</v>
      </c>
      <c r="AC12" s="96"/>
      <c r="AD12" s="96"/>
    </row>
    <row r="13" spans="1:30" s="195" customFormat="1" ht="20.100000000000001" customHeight="1" x14ac:dyDescent="0.2">
      <c r="A13" s="96"/>
      <c r="B13" s="49" t="str">
        <f>'Brændstof Korn'!B11</f>
        <v>Sprøjtning</v>
      </c>
      <c r="C13" s="228">
        <f>IF('Brændstof Korn'!M11="",0,'Brændstof Korn'!M11)+IF('Brændstof Korn'!T11="",0,'Brændstof Korn'!T11)+IF('Brændstof Korn'!AA11="",0,'Brændstof Korn'!AA11)</f>
        <v>3</v>
      </c>
      <c r="D13" s="228">
        <f>IF('Brændstof Korn'!N11="",0,'Brændstof Korn'!N11)+IF('Brændstof Korn'!U11="",0,'Brændstof Korn'!U11)+IF('Brændstof Korn'!AB11="",0,'Brændstof Korn'!AB11)</f>
        <v>3</v>
      </c>
      <c r="E13" s="228">
        <f>IF('Brændstof Korn'!O11="",0,'Brændstof Korn'!O11)+IF('Brændstof Korn'!V11="",0,'Brændstof Korn'!V11)+IF('Brændstof Korn'!AC11="",0,'Brændstof Korn'!AC11)</f>
        <v>3</v>
      </c>
      <c r="F13" s="228">
        <f>IF('Brændstof Korn'!P11="",0,'Brændstof Korn'!P11)+IF('Brændstof Korn'!W11="",0,'Brændstof Korn'!W11)+IF('Brændstof Korn'!AD11="",0,'Brændstof Korn'!AD11)</f>
        <v>3</v>
      </c>
      <c r="G13" s="228">
        <f>IF('Brændstof Korn'!Q11="",0,'Brændstof Korn'!Q11)+IF('Brændstof Korn'!X11="",0,'Brændstof Korn'!X11)+IF('Brændstof Korn'!AE11="",0,'Brændstof Korn'!AE11)</f>
        <v>3</v>
      </c>
      <c r="H13" s="228">
        <f>IF('Brændstof Korn'!R11="",0,'Brændstof Korn'!R11)+IF('Brændstof Korn'!Y11="",0,'Brændstof Korn'!Y11)+IF('Brændstof Korn'!AF11="",0,'Brændstof Korn'!AF11)</f>
        <v>3</v>
      </c>
      <c r="I13" s="90"/>
      <c r="J13" s="50">
        <f t="shared" si="5"/>
        <v>600</v>
      </c>
      <c r="K13" s="82"/>
      <c r="L13" s="100"/>
      <c r="M13" s="51">
        <f t="shared" si="6"/>
        <v>20</v>
      </c>
      <c r="N13" s="28"/>
      <c r="O13" s="100"/>
      <c r="P13" s="79">
        <f t="shared" si="1"/>
        <v>180</v>
      </c>
      <c r="Q13" s="79">
        <f t="shared" si="2"/>
        <v>540</v>
      </c>
      <c r="R13" s="79">
        <f t="shared" si="2"/>
        <v>1800</v>
      </c>
      <c r="S13" s="79">
        <f t="shared" si="2"/>
        <v>3600</v>
      </c>
      <c r="T13" s="79">
        <f t="shared" si="2"/>
        <v>5400</v>
      </c>
      <c r="U13" s="79">
        <f t="shared" si="2"/>
        <v>9000</v>
      </c>
      <c r="V13" s="107"/>
      <c r="W13" s="80">
        <f t="shared" si="3"/>
        <v>0.3</v>
      </c>
      <c r="X13" s="80">
        <f t="shared" si="4"/>
        <v>0.9</v>
      </c>
      <c r="Y13" s="80">
        <f t="shared" si="4"/>
        <v>3</v>
      </c>
      <c r="Z13" s="80">
        <f t="shared" si="4"/>
        <v>6</v>
      </c>
      <c r="AA13" s="80">
        <f t="shared" si="4"/>
        <v>9</v>
      </c>
      <c r="AB13" s="80">
        <f t="shared" si="4"/>
        <v>15</v>
      </c>
      <c r="AC13" s="96"/>
      <c r="AD13" s="96"/>
    </row>
    <row r="14" spans="1:30" s="195" customFormat="1" ht="20.100000000000001" customHeight="1" x14ac:dyDescent="0.2">
      <c r="A14" s="96"/>
      <c r="B14" s="49" t="str">
        <f>'Brændstof Korn'!B12</f>
        <v>Udbringning af handelsgødning</v>
      </c>
      <c r="C14" s="228">
        <f>IF('Brændstof Korn'!M12="",0,'Brændstof Korn'!M12)+IF('Brændstof Korn'!T12="",0,'Brændstof Korn'!T12)+IF('Brændstof Korn'!AA12="",0,'Brændstof Korn'!AA12)</f>
        <v>2</v>
      </c>
      <c r="D14" s="228">
        <f>IF('Brændstof Korn'!N12="",0,'Brændstof Korn'!N12)+IF('Brændstof Korn'!U12="",0,'Brændstof Korn'!U12)+IF('Brændstof Korn'!AB12="",0,'Brændstof Korn'!AB12)</f>
        <v>2</v>
      </c>
      <c r="E14" s="228">
        <f>IF('Brændstof Korn'!O12="",0,'Brændstof Korn'!O12)+IF('Brændstof Korn'!V12="",0,'Brændstof Korn'!V12)+IF('Brændstof Korn'!AC12="",0,'Brændstof Korn'!AC12)</f>
        <v>2</v>
      </c>
      <c r="F14" s="228">
        <f>IF('Brændstof Korn'!P12="",0,'Brændstof Korn'!P12)+IF('Brændstof Korn'!W12="",0,'Brændstof Korn'!W12)+IF('Brændstof Korn'!AD12="",0,'Brændstof Korn'!AD12)</f>
        <v>2</v>
      </c>
      <c r="G14" s="228">
        <f>IF('Brændstof Korn'!Q12="",0,'Brændstof Korn'!Q12)+IF('Brændstof Korn'!X12="",0,'Brændstof Korn'!X12)+IF('Brændstof Korn'!AE12="",0,'Brændstof Korn'!AE12)</f>
        <v>2</v>
      </c>
      <c r="H14" s="228">
        <f>IF('Brændstof Korn'!R12="",0,'Brændstof Korn'!R12)+IF('Brændstof Korn'!Y12="",0,'Brændstof Korn'!Y12)+IF('Brændstof Korn'!AF12="",0,'Brændstof Korn'!AF12)</f>
        <v>2</v>
      </c>
      <c r="I14" s="90"/>
      <c r="J14" s="50">
        <f t="shared" si="5"/>
        <v>600</v>
      </c>
      <c r="K14" s="82"/>
      <c r="L14" s="100"/>
      <c r="M14" s="51">
        <f t="shared" si="6"/>
        <v>20</v>
      </c>
      <c r="N14" s="28"/>
      <c r="O14" s="100"/>
      <c r="P14" s="79">
        <f t="shared" si="1"/>
        <v>120</v>
      </c>
      <c r="Q14" s="79">
        <f t="shared" si="2"/>
        <v>360</v>
      </c>
      <c r="R14" s="79">
        <f t="shared" si="2"/>
        <v>1200</v>
      </c>
      <c r="S14" s="79">
        <f t="shared" si="2"/>
        <v>2400</v>
      </c>
      <c r="T14" s="79">
        <f t="shared" si="2"/>
        <v>3600</v>
      </c>
      <c r="U14" s="79">
        <f t="shared" si="2"/>
        <v>6000</v>
      </c>
      <c r="V14" s="107"/>
      <c r="W14" s="80">
        <f t="shared" si="3"/>
        <v>0.2</v>
      </c>
      <c r="X14" s="80">
        <f t="shared" si="4"/>
        <v>0.6</v>
      </c>
      <c r="Y14" s="80">
        <f t="shared" si="4"/>
        <v>2</v>
      </c>
      <c r="Z14" s="80">
        <f t="shared" si="4"/>
        <v>4</v>
      </c>
      <c r="AA14" s="80">
        <f t="shared" si="4"/>
        <v>6</v>
      </c>
      <c r="AB14" s="80">
        <f t="shared" si="4"/>
        <v>10</v>
      </c>
      <c r="AC14" s="96"/>
      <c r="AD14" s="96"/>
    </row>
    <row r="15" spans="1:30" s="195" customFormat="1" ht="20.100000000000001" customHeight="1" x14ac:dyDescent="0.2">
      <c r="A15" s="96"/>
      <c r="B15" s="49" t="str">
        <f>'Brændstof Korn'!B13</f>
        <v>Udbringning af husdyrgødning</v>
      </c>
      <c r="C15" s="228">
        <f>IF('Brændstof Korn'!M13="",0,'Brændstof Korn'!M13)+IF('Brændstof Korn'!T13="",0,'Brændstof Korn'!T13)+IF('Brændstof Korn'!AA13="",0,'Brændstof Korn'!AA13)</f>
        <v>0</v>
      </c>
      <c r="D15" s="228">
        <f>IF('Brændstof Korn'!N13="",0,'Brændstof Korn'!N13)+IF('Brændstof Korn'!U13="",0,'Brændstof Korn'!U13)+IF('Brændstof Korn'!AB13="",0,'Brændstof Korn'!AB13)</f>
        <v>0</v>
      </c>
      <c r="E15" s="228">
        <f>IF('Brændstof Korn'!O13="",0,'Brændstof Korn'!O13)+IF('Brændstof Korn'!V13="",0,'Brændstof Korn'!V13)+IF('Brændstof Korn'!AC13="",0,'Brændstof Korn'!AC13)</f>
        <v>0</v>
      </c>
      <c r="F15" s="228">
        <f>IF('Brændstof Korn'!P13="",0,'Brændstof Korn'!P13)+IF('Brændstof Korn'!W13="",0,'Brændstof Korn'!W13)+IF('Brændstof Korn'!AD13="",0,'Brændstof Korn'!AD13)</f>
        <v>0</v>
      </c>
      <c r="G15" s="228">
        <f>IF('Brændstof Korn'!Q13="",0,'Brændstof Korn'!Q13)+IF('Brændstof Korn'!X13="",0,'Brændstof Korn'!X13)+IF('Brændstof Korn'!AE13="",0,'Brændstof Korn'!AE13)</f>
        <v>0</v>
      </c>
      <c r="H15" s="228">
        <f>IF('Brændstof Korn'!R13="",0,'Brændstof Korn'!R13)+IF('Brændstof Korn'!Y13="",0,'Brændstof Korn'!Y13)+IF('Brændstof Korn'!AF13="",0,'Brændstof Korn'!AF13)</f>
        <v>0</v>
      </c>
      <c r="I15" s="90"/>
      <c r="J15" s="50">
        <f t="shared" si="5"/>
        <v>900</v>
      </c>
      <c r="K15" s="82">
        <v>900</v>
      </c>
      <c r="L15" s="100"/>
      <c r="M15" s="51">
        <f t="shared" si="6"/>
        <v>20</v>
      </c>
      <c r="N15" s="28">
        <v>20</v>
      </c>
      <c r="O15" s="100"/>
      <c r="P15" s="79">
        <f t="shared" si="1"/>
        <v>0</v>
      </c>
      <c r="Q15" s="79">
        <f t="shared" si="2"/>
        <v>0</v>
      </c>
      <c r="R15" s="79">
        <f t="shared" si="2"/>
        <v>0</v>
      </c>
      <c r="S15" s="79">
        <f t="shared" si="2"/>
        <v>0</v>
      </c>
      <c r="T15" s="79">
        <f t="shared" si="2"/>
        <v>0</v>
      </c>
      <c r="U15" s="79">
        <f t="shared" si="2"/>
        <v>0</v>
      </c>
      <c r="V15" s="107"/>
      <c r="W15" s="80">
        <f t="shared" si="3"/>
        <v>0</v>
      </c>
      <c r="X15" s="80">
        <f t="shared" si="4"/>
        <v>0</v>
      </c>
      <c r="Y15" s="80">
        <f t="shared" si="4"/>
        <v>0</v>
      </c>
      <c r="Z15" s="80">
        <f t="shared" si="4"/>
        <v>0</v>
      </c>
      <c r="AA15" s="80">
        <f t="shared" si="4"/>
        <v>0</v>
      </c>
      <c r="AB15" s="80">
        <f t="shared" si="4"/>
        <v>0</v>
      </c>
      <c r="AC15" s="96"/>
      <c r="AD15" s="96"/>
    </row>
    <row r="16" spans="1:30" s="195" customFormat="1" ht="20.100000000000001" customHeight="1" x14ac:dyDescent="0.2">
      <c r="A16" s="96"/>
      <c r="B16" s="49" t="str">
        <f>'Brændstof Korn'!B14</f>
        <v>Mejetærskning</v>
      </c>
      <c r="C16" s="228">
        <f>IF('Brændstof Korn'!M14="",0,'Brændstof Korn'!M14)+IF('Brændstof Korn'!T14="",0,'Brændstof Korn'!T14)+IF('Brændstof Korn'!AA14="",0,'Brændstof Korn'!AA14)</f>
        <v>1</v>
      </c>
      <c r="D16" s="228">
        <f>IF('Brændstof Korn'!N14="",0,'Brændstof Korn'!N14)+IF('Brændstof Korn'!U14="",0,'Brændstof Korn'!U14)+IF('Brændstof Korn'!AB14="",0,'Brændstof Korn'!AB14)</f>
        <v>1</v>
      </c>
      <c r="E16" s="228">
        <f>IF('Brændstof Korn'!O14="",0,'Brændstof Korn'!O14)+IF('Brændstof Korn'!V14="",0,'Brændstof Korn'!V14)+IF('Brændstof Korn'!AC14="",0,'Brændstof Korn'!AC14)</f>
        <v>1</v>
      </c>
      <c r="F16" s="228">
        <f>IF('Brændstof Korn'!P14="",0,'Brændstof Korn'!P14)+IF('Brændstof Korn'!W14="",0,'Brændstof Korn'!W14)+IF('Brændstof Korn'!AD14="",0,'Brændstof Korn'!AD14)</f>
        <v>1</v>
      </c>
      <c r="G16" s="228">
        <f>IF('Brændstof Korn'!Q14="",0,'Brændstof Korn'!Q14)+IF('Brændstof Korn'!X14="",0,'Brændstof Korn'!X14)+IF('Brændstof Korn'!AE14="",0,'Brændstof Korn'!AE14)</f>
        <v>1</v>
      </c>
      <c r="H16" s="228">
        <f>IF('Brændstof Korn'!R14="",0,'Brændstof Korn'!R14)+IF('Brændstof Korn'!Y14="",0,'Brændstof Korn'!Y14)+IF('Brændstof Korn'!AF14="",0,'Brændstof Korn'!AF14)</f>
        <v>1</v>
      </c>
      <c r="I16" s="90"/>
      <c r="J16" s="50">
        <f t="shared" si="5"/>
        <v>900</v>
      </c>
      <c r="K16" s="82">
        <v>900</v>
      </c>
      <c r="L16" s="100"/>
      <c r="M16" s="51">
        <f t="shared" si="6"/>
        <v>20</v>
      </c>
      <c r="N16" s="28">
        <v>20</v>
      </c>
      <c r="O16" s="100"/>
      <c r="P16" s="79">
        <f t="shared" si="1"/>
        <v>90</v>
      </c>
      <c r="Q16" s="79">
        <f t="shared" si="2"/>
        <v>270</v>
      </c>
      <c r="R16" s="79">
        <f t="shared" si="2"/>
        <v>900</v>
      </c>
      <c r="S16" s="79">
        <f t="shared" si="2"/>
        <v>1800</v>
      </c>
      <c r="T16" s="79">
        <f t="shared" si="2"/>
        <v>2700</v>
      </c>
      <c r="U16" s="79">
        <f t="shared" si="2"/>
        <v>4500</v>
      </c>
      <c r="V16" s="107"/>
      <c r="W16" s="80">
        <f t="shared" si="3"/>
        <v>0.1</v>
      </c>
      <c r="X16" s="80">
        <f t="shared" si="4"/>
        <v>0.3</v>
      </c>
      <c r="Y16" s="80">
        <f t="shared" si="4"/>
        <v>1</v>
      </c>
      <c r="Z16" s="80">
        <f t="shared" si="4"/>
        <v>2</v>
      </c>
      <c r="AA16" s="80">
        <f t="shared" si="4"/>
        <v>3</v>
      </c>
      <c r="AB16" s="80">
        <f t="shared" si="4"/>
        <v>5</v>
      </c>
      <c r="AC16" s="96"/>
      <c r="AD16" s="96"/>
    </row>
    <row r="17" spans="1:30" s="195" customFormat="1" ht="20.100000000000001" customHeight="1" x14ac:dyDescent="0.2">
      <c r="A17" s="96"/>
      <c r="B17" s="49" t="str">
        <f>'Brændstof Korn'!B15</f>
        <v>Halmpresning</v>
      </c>
      <c r="C17" s="228">
        <f>IF('Brændstof Korn'!M15="",0,'Brændstof Korn'!M15)+IF('Brændstof Korn'!T15="",0,'Brændstof Korn'!T15)+IF('Brændstof Korn'!AA15="",0,'Brændstof Korn'!AA15)</f>
        <v>0</v>
      </c>
      <c r="D17" s="228">
        <f>IF('Brændstof Korn'!N15="",0,'Brændstof Korn'!N15)+IF('Brændstof Korn'!U15="",0,'Brændstof Korn'!U15)+IF('Brændstof Korn'!AB15="",0,'Brændstof Korn'!AB15)</f>
        <v>0</v>
      </c>
      <c r="E17" s="228">
        <f>IF('Brændstof Korn'!O15="",0,'Brændstof Korn'!O15)+IF('Brændstof Korn'!V15="",0,'Brændstof Korn'!V15)+IF('Brændstof Korn'!AC15="",0,'Brændstof Korn'!AC15)</f>
        <v>0</v>
      </c>
      <c r="F17" s="228">
        <f>IF('Brændstof Korn'!P15="",0,'Brændstof Korn'!P15)+IF('Brændstof Korn'!W15="",0,'Brændstof Korn'!W15)+IF('Brændstof Korn'!AD15="",0,'Brændstof Korn'!AD15)</f>
        <v>0</v>
      </c>
      <c r="G17" s="228">
        <f>IF('Brændstof Korn'!Q15="",0,'Brændstof Korn'!Q15)+IF('Brændstof Korn'!X15="",0,'Brændstof Korn'!X15)+IF('Brændstof Korn'!AE15="",0,'Brændstof Korn'!AE15)</f>
        <v>0</v>
      </c>
      <c r="H17" s="228">
        <f>IF('Brændstof Korn'!R15="",0,'Brændstof Korn'!R15)+IF('Brændstof Korn'!Y15="",0,'Brændstof Korn'!Y15)+IF('Brændstof Korn'!AF15="",0,'Brændstof Korn'!AF15)</f>
        <v>0</v>
      </c>
      <c r="I17" s="90"/>
      <c r="J17" s="50">
        <f t="shared" si="5"/>
        <v>600</v>
      </c>
      <c r="K17" s="82"/>
      <c r="L17" s="100"/>
      <c r="M17" s="51">
        <f t="shared" si="6"/>
        <v>20</v>
      </c>
      <c r="N17" s="28"/>
      <c r="O17" s="100"/>
      <c r="P17" s="79">
        <f t="shared" si="1"/>
        <v>0</v>
      </c>
      <c r="Q17" s="79">
        <f t="shared" si="2"/>
        <v>0</v>
      </c>
      <c r="R17" s="79">
        <f t="shared" si="2"/>
        <v>0</v>
      </c>
      <c r="S17" s="79">
        <f t="shared" si="2"/>
        <v>0</v>
      </c>
      <c r="T17" s="79">
        <f t="shared" si="2"/>
        <v>0</v>
      </c>
      <c r="U17" s="79">
        <f t="shared" si="2"/>
        <v>0</v>
      </c>
      <c r="V17" s="107"/>
      <c r="W17" s="80">
        <f t="shared" si="3"/>
        <v>0</v>
      </c>
      <c r="X17" s="80">
        <f t="shared" si="4"/>
        <v>0</v>
      </c>
      <c r="Y17" s="80">
        <f t="shared" si="4"/>
        <v>0</v>
      </c>
      <c r="Z17" s="80">
        <f t="shared" si="4"/>
        <v>0</v>
      </c>
      <c r="AA17" s="80">
        <f t="shared" si="4"/>
        <v>0</v>
      </c>
      <c r="AB17" s="80">
        <f t="shared" si="4"/>
        <v>0</v>
      </c>
      <c r="AC17" s="96"/>
      <c r="AD17" s="96"/>
    </row>
    <row r="18" spans="1:30" s="195" customFormat="1" ht="20.100000000000001" customHeight="1" x14ac:dyDescent="0.2">
      <c r="A18" s="96"/>
      <c r="B18" s="49" t="str">
        <f>'Brændstof Korn'!B16</f>
        <v>Transport</v>
      </c>
      <c r="C18" s="228">
        <f>IF('Brændstof Korn'!M16="",0,'Brændstof Korn'!M16)+IF('Brændstof Korn'!T16="",0,'Brændstof Korn'!T16)+IF('Brændstof Korn'!AA16="",0,'Brændstof Korn'!AA16)</f>
        <v>5</v>
      </c>
      <c r="D18" s="228">
        <f>IF('Brændstof Korn'!N16="",0,'Brændstof Korn'!N16)+IF('Brændstof Korn'!U16="",0,'Brændstof Korn'!U16)+IF('Brændstof Korn'!AB16="",0,'Brændstof Korn'!AB16)</f>
        <v>5</v>
      </c>
      <c r="E18" s="228">
        <f>IF('Brændstof Korn'!O16="",0,'Brændstof Korn'!O16)+IF('Brændstof Korn'!V16="",0,'Brændstof Korn'!V16)+IF('Brændstof Korn'!AC16="",0,'Brændstof Korn'!AC16)</f>
        <v>5</v>
      </c>
      <c r="F18" s="228">
        <f>IF('Brændstof Korn'!P16="",0,'Brændstof Korn'!P16)+IF('Brændstof Korn'!W16="",0,'Brændstof Korn'!W16)+IF('Brændstof Korn'!AD16="",0,'Brændstof Korn'!AD16)</f>
        <v>5</v>
      </c>
      <c r="G18" s="228">
        <f>IF('Brændstof Korn'!Q16="",0,'Brændstof Korn'!Q16)+IF('Brændstof Korn'!X16="",0,'Brændstof Korn'!X16)+IF('Brændstof Korn'!AE16="",0,'Brændstof Korn'!AE16)</f>
        <v>3</v>
      </c>
      <c r="H18" s="228">
        <f>IF('Brændstof Korn'!R16="",0,'Brændstof Korn'!R16)+IF('Brændstof Korn'!Y16="",0,'Brændstof Korn'!Y16)+IF('Brændstof Korn'!AF16="",0,'Brændstof Korn'!AF16)</f>
        <v>3</v>
      </c>
      <c r="I18" s="90"/>
      <c r="J18" s="50">
        <f t="shared" si="5"/>
        <v>600</v>
      </c>
      <c r="K18" s="82"/>
      <c r="L18" s="100"/>
      <c r="M18" s="51">
        <f t="shared" si="6"/>
        <v>20</v>
      </c>
      <c r="N18" s="28"/>
      <c r="O18" s="100"/>
      <c r="P18" s="79">
        <f t="shared" si="1"/>
        <v>300</v>
      </c>
      <c r="Q18" s="79">
        <f t="shared" si="2"/>
        <v>900</v>
      </c>
      <c r="R18" s="79">
        <f t="shared" si="2"/>
        <v>3000</v>
      </c>
      <c r="S18" s="79">
        <f t="shared" si="2"/>
        <v>6000</v>
      </c>
      <c r="T18" s="79">
        <f t="shared" si="2"/>
        <v>5400</v>
      </c>
      <c r="U18" s="79">
        <f t="shared" si="2"/>
        <v>9000</v>
      </c>
      <c r="V18" s="107"/>
      <c r="W18" s="80">
        <f t="shared" si="3"/>
        <v>0.5</v>
      </c>
      <c r="X18" s="80">
        <f t="shared" si="4"/>
        <v>1.5</v>
      </c>
      <c r="Y18" s="80">
        <f t="shared" si="4"/>
        <v>5</v>
      </c>
      <c r="Z18" s="80">
        <f t="shared" si="4"/>
        <v>10</v>
      </c>
      <c r="AA18" s="80">
        <f t="shared" si="4"/>
        <v>9</v>
      </c>
      <c r="AB18" s="80">
        <f t="shared" si="4"/>
        <v>15</v>
      </c>
      <c r="AC18" s="96"/>
      <c r="AD18" s="96"/>
    </row>
    <row r="19" spans="1:30" s="195" customFormat="1" ht="20.100000000000001" customHeight="1" x14ac:dyDescent="0.2">
      <c r="A19" s="96"/>
      <c r="B19" s="49" t="str">
        <f>'Brændstof Korn'!B17</f>
        <v>Transport</v>
      </c>
      <c r="C19" s="228">
        <f>IF('Brændstof Korn'!M17="",0,'Brændstof Korn'!M17)+IF('Brændstof Korn'!T17="",0,'Brændstof Korn'!T17)+IF('Brændstof Korn'!AA17="",0,'Brændstof Korn'!AA17)</f>
        <v>0</v>
      </c>
      <c r="D19" s="228">
        <f>IF('Brændstof Korn'!N17="",0,'Brændstof Korn'!N17)+IF('Brændstof Korn'!U17="",0,'Brændstof Korn'!U17)+IF('Brændstof Korn'!AB17="",0,'Brændstof Korn'!AB17)</f>
        <v>0</v>
      </c>
      <c r="E19" s="228">
        <f>IF('Brændstof Korn'!O17="",0,'Brændstof Korn'!O17)+IF('Brændstof Korn'!V17="",0,'Brændstof Korn'!V17)+IF('Brændstof Korn'!AC17="",0,'Brændstof Korn'!AC17)</f>
        <v>0</v>
      </c>
      <c r="F19" s="228">
        <f>IF('Brændstof Korn'!P17="",0,'Brændstof Korn'!P17)+IF('Brændstof Korn'!W17="",0,'Brændstof Korn'!W17)+IF('Brændstof Korn'!AD17="",0,'Brændstof Korn'!AD17)</f>
        <v>0</v>
      </c>
      <c r="G19" s="228">
        <f>IF('Brændstof Korn'!Q17="",0,'Brændstof Korn'!Q17)+IF('Brændstof Korn'!X17="",0,'Brændstof Korn'!X17)+IF('Brændstof Korn'!AE17="",0,'Brændstof Korn'!AE17)</f>
        <v>0</v>
      </c>
      <c r="H19" s="228">
        <f>IF('Brændstof Korn'!R17="",0,'Brændstof Korn'!R17)+IF('Brændstof Korn'!Y17="",0,'Brændstof Korn'!Y17)+IF('Brændstof Korn'!AF17="",0,'Brændstof Korn'!AF17)</f>
        <v>0</v>
      </c>
      <c r="I19" s="90"/>
      <c r="J19" s="50">
        <f t="shared" si="5"/>
        <v>600</v>
      </c>
      <c r="K19" s="82"/>
      <c r="L19" s="100"/>
      <c r="M19" s="51">
        <f t="shared" si="6"/>
        <v>20</v>
      </c>
      <c r="N19" s="28"/>
      <c r="O19" s="100"/>
      <c r="P19" s="79">
        <f t="shared" si="1"/>
        <v>0</v>
      </c>
      <c r="Q19" s="79">
        <f t="shared" si="2"/>
        <v>0</v>
      </c>
      <c r="R19" s="79">
        <f t="shared" si="2"/>
        <v>0</v>
      </c>
      <c r="S19" s="79">
        <f t="shared" si="2"/>
        <v>0</v>
      </c>
      <c r="T19" s="79">
        <f t="shared" si="2"/>
        <v>0</v>
      </c>
      <c r="U19" s="79">
        <f t="shared" si="2"/>
        <v>0</v>
      </c>
      <c r="V19" s="107"/>
      <c r="W19" s="80">
        <f t="shared" si="3"/>
        <v>0</v>
      </c>
      <c r="X19" s="80">
        <f t="shared" si="4"/>
        <v>0</v>
      </c>
      <c r="Y19" s="80">
        <f t="shared" si="4"/>
        <v>0</v>
      </c>
      <c r="Z19" s="80">
        <f t="shared" si="4"/>
        <v>0</v>
      </c>
      <c r="AA19" s="80">
        <f t="shared" si="4"/>
        <v>0</v>
      </c>
      <c r="AB19" s="80">
        <f t="shared" si="4"/>
        <v>0</v>
      </c>
      <c r="AC19" s="96"/>
      <c r="AD19" s="96"/>
    </row>
    <row r="20" spans="1:30" s="195" customFormat="1" ht="20.100000000000001" customHeight="1" x14ac:dyDescent="0.2">
      <c r="A20" s="96"/>
      <c r="B20" s="49" t="str">
        <f>'Brændstof Korn'!B18</f>
        <v>Transport</v>
      </c>
      <c r="C20" s="228">
        <f>IF('Brændstof Korn'!M18="",0,'Brændstof Korn'!M18)+IF('Brændstof Korn'!T18="",0,'Brændstof Korn'!T18)+IF('Brændstof Korn'!AA18="",0,'Brændstof Korn'!AA18)</f>
        <v>0</v>
      </c>
      <c r="D20" s="228">
        <f>IF('Brændstof Korn'!N18="",0,'Brændstof Korn'!N18)+IF('Brændstof Korn'!U18="",0,'Brændstof Korn'!U18)+IF('Brændstof Korn'!AB18="",0,'Brændstof Korn'!AB18)</f>
        <v>0</v>
      </c>
      <c r="E20" s="228">
        <f>IF('Brændstof Korn'!O18="",0,'Brændstof Korn'!O18)+IF('Brændstof Korn'!V18="",0,'Brændstof Korn'!V18)+IF('Brændstof Korn'!AC18="",0,'Brændstof Korn'!AC18)</f>
        <v>0</v>
      </c>
      <c r="F20" s="228">
        <f>IF('Brændstof Korn'!P18="",0,'Brændstof Korn'!P18)+IF('Brændstof Korn'!W18="",0,'Brændstof Korn'!W18)+IF('Brændstof Korn'!AD18="",0,'Brændstof Korn'!AD18)</f>
        <v>0</v>
      </c>
      <c r="G20" s="228">
        <f>IF('Brændstof Korn'!Q18="",0,'Brændstof Korn'!Q18)+IF('Brændstof Korn'!X18="",0,'Brændstof Korn'!X18)+IF('Brændstof Korn'!AE18="",0,'Brændstof Korn'!AE18)</f>
        <v>0</v>
      </c>
      <c r="H20" s="228">
        <f>IF('Brændstof Korn'!R18="",0,'Brændstof Korn'!R18)+IF('Brændstof Korn'!Y18="",0,'Brændstof Korn'!Y18)+IF('Brændstof Korn'!AF18="",0,'Brændstof Korn'!AF18)</f>
        <v>0</v>
      </c>
      <c r="I20" s="90"/>
      <c r="J20" s="50">
        <f t="shared" si="5"/>
        <v>600</v>
      </c>
      <c r="K20" s="82"/>
      <c r="L20" s="100"/>
      <c r="M20" s="51">
        <f t="shared" si="6"/>
        <v>20</v>
      </c>
      <c r="N20" s="28"/>
      <c r="O20" s="100"/>
      <c r="P20" s="79">
        <f t="shared" si="1"/>
        <v>0</v>
      </c>
      <c r="Q20" s="79">
        <f t="shared" si="2"/>
        <v>0</v>
      </c>
      <c r="R20" s="79">
        <f t="shared" si="2"/>
        <v>0</v>
      </c>
      <c r="S20" s="79">
        <f t="shared" si="2"/>
        <v>0</v>
      </c>
      <c r="T20" s="79">
        <f t="shared" si="2"/>
        <v>0</v>
      </c>
      <c r="U20" s="79">
        <f t="shared" si="2"/>
        <v>0</v>
      </c>
      <c r="V20" s="107"/>
      <c r="W20" s="80">
        <f t="shared" si="3"/>
        <v>0</v>
      </c>
      <c r="X20" s="80">
        <f t="shared" si="4"/>
        <v>0</v>
      </c>
      <c r="Y20" s="80">
        <f t="shared" si="4"/>
        <v>0</v>
      </c>
      <c r="Z20" s="80">
        <f t="shared" si="4"/>
        <v>0</v>
      </c>
      <c r="AA20" s="80">
        <f t="shared" si="4"/>
        <v>0</v>
      </c>
      <c r="AB20" s="80">
        <f t="shared" si="4"/>
        <v>0</v>
      </c>
      <c r="AC20" s="96"/>
      <c r="AD20" s="96"/>
    </row>
    <row r="21" spans="1:30" s="195" customFormat="1" ht="20.100000000000001" customHeight="1" x14ac:dyDescent="0.2">
      <c r="A21" s="96"/>
      <c r="B21" s="49" t="str">
        <f>'Brændstof Korn'!B19</f>
        <v>Transport</v>
      </c>
      <c r="C21" s="228">
        <f>IF('Brændstof Korn'!M19="",0,'Brændstof Korn'!M19)+IF('Brændstof Korn'!T19="",0,'Brændstof Korn'!T19)+IF('Brændstof Korn'!AA19="",0,'Brændstof Korn'!AA19)</f>
        <v>0</v>
      </c>
      <c r="D21" s="228">
        <f>IF('Brændstof Korn'!N19="",0,'Brændstof Korn'!N19)+IF('Brændstof Korn'!U19="",0,'Brændstof Korn'!U19)+IF('Brændstof Korn'!AB19="",0,'Brændstof Korn'!AB19)</f>
        <v>0</v>
      </c>
      <c r="E21" s="228">
        <f>IF('Brændstof Korn'!O19="",0,'Brændstof Korn'!O19)+IF('Brændstof Korn'!V19="",0,'Brændstof Korn'!V19)+IF('Brændstof Korn'!AC19="",0,'Brændstof Korn'!AC19)</f>
        <v>0</v>
      </c>
      <c r="F21" s="228">
        <f>IF('Brændstof Korn'!P19="",0,'Brændstof Korn'!P19)+IF('Brændstof Korn'!W19="",0,'Brændstof Korn'!W19)+IF('Brændstof Korn'!AD19="",0,'Brændstof Korn'!AD19)</f>
        <v>0</v>
      </c>
      <c r="G21" s="228">
        <f>IF('Brændstof Korn'!Q19="",0,'Brændstof Korn'!Q19)+IF('Brændstof Korn'!X19="",0,'Brændstof Korn'!X19)+IF('Brændstof Korn'!AE19="",0,'Brændstof Korn'!AE19)</f>
        <v>0</v>
      </c>
      <c r="H21" s="228">
        <f>IF('Brændstof Korn'!R19="",0,'Brændstof Korn'!R19)+IF('Brændstof Korn'!Y19="",0,'Brændstof Korn'!Y19)+IF('Brændstof Korn'!AF19="",0,'Brændstof Korn'!AF19)</f>
        <v>0</v>
      </c>
      <c r="I21" s="90"/>
      <c r="J21" s="50">
        <f t="shared" si="5"/>
        <v>600</v>
      </c>
      <c r="K21" s="82"/>
      <c r="L21" s="100"/>
      <c r="M21" s="51">
        <f t="shared" si="6"/>
        <v>20</v>
      </c>
      <c r="N21" s="28"/>
      <c r="O21" s="100"/>
      <c r="P21" s="79">
        <f t="shared" si="1"/>
        <v>0</v>
      </c>
      <c r="Q21" s="79">
        <f t="shared" si="2"/>
        <v>0</v>
      </c>
      <c r="R21" s="79">
        <f t="shared" si="2"/>
        <v>0</v>
      </c>
      <c r="S21" s="79">
        <f t="shared" si="2"/>
        <v>0</v>
      </c>
      <c r="T21" s="79">
        <f t="shared" si="2"/>
        <v>0</v>
      </c>
      <c r="U21" s="79">
        <f t="shared" si="2"/>
        <v>0</v>
      </c>
      <c r="V21" s="107"/>
      <c r="W21" s="80">
        <f t="shared" si="3"/>
        <v>0</v>
      </c>
      <c r="X21" s="80">
        <f t="shared" si="4"/>
        <v>0</v>
      </c>
      <c r="Y21" s="80">
        <f t="shared" si="4"/>
        <v>0</v>
      </c>
      <c r="Z21" s="80">
        <f t="shared" si="4"/>
        <v>0</v>
      </c>
      <c r="AA21" s="80">
        <f t="shared" si="4"/>
        <v>0</v>
      </c>
      <c r="AB21" s="80">
        <f t="shared" si="4"/>
        <v>0</v>
      </c>
      <c r="AC21" s="96"/>
      <c r="AD21" s="96"/>
    </row>
    <row r="22" spans="1:30" s="195" customFormat="1" ht="20.100000000000001" customHeight="1" x14ac:dyDescent="0.2">
      <c r="A22" s="96"/>
      <c r="B22" s="49" t="str">
        <f>'Brændstof Korn'!B20</f>
        <v>Harvning, stub-</v>
      </c>
      <c r="C22" s="228">
        <f>IF('Brændstof Korn'!M20="",0,'Brændstof Korn'!M20)+IF('Brændstof Korn'!T20="",0,'Brændstof Korn'!T20)+IF('Brændstof Korn'!AA20="",0,'Brændstof Korn'!AA20)</f>
        <v>2</v>
      </c>
      <c r="D22" s="228">
        <f>IF('Brændstof Korn'!N20="",0,'Brændstof Korn'!N20)+IF('Brændstof Korn'!U20="",0,'Brændstof Korn'!U20)+IF('Brændstof Korn'!AB20="",0,'Brændstof Korn'!AB20)</f>
        <v>2</v>
      </c>
      <c r="E22" s="228">
        <f>IF('Brændstof Korn'!O20="",0,'Brændstof Korn'!O20)+IF('Brændstof Korn'!V20="",0,'Brændstof Korn'!V20)+IF('Brændstof Korn'!AC20="",0,'Brændstof Korn'!AC20)</f>
        <v>2</v>
      </c>
      <c r="F22" s="228">
        <f>IF('Brændstof Korn'!P20="",0,'Brændstof Korn'!P20)+IF('Brændstof Korn'!W20="",0,'Brændstof Korn'!W20)+IF('Brændstof Korn'!AD20="",0,'Brændstof Korn'!AD20)</f>
        <v>2</v>
      </c>
      <c r="G22" s="228">
        <f>IF('Brændstof Korn'!Q20="",0,'Brændstof Korn'!Q20)+IF('Brændstof Korn'!X20="",0,'Brændstof Korn'!X20)+IF('Brændstof Korn'!AE20="",0,'Brændstof Korn'!AE20)</f>
        <v>2</v>
      </c>
      <c r="H22" s="228">
        <f>IF('Brændstof Korn'!R20="",0,'Brændstof Korn'!R20)+IF('Brændstof Korn'!Y20="",0,'Brændstof Korn'!Y20)+IF('Brændstof Korn'!AF20="",0,'Brændstof Korn'!AF20)</f>
        <v>2</v>
      </c>
      <c r="I22" s="90"/>
      <c r="J22" s="50">
        <f t="shared" si="5"/>
        <v>600</v>
      </c>
      <c r="K22" s="82"/>
      <c r="L22" s="100"/>
      <c r="M22" s="51">
        <f t="shared" si="6"/>
        <v>20</v>
      </c>
      <c r="N22" s="28"/>
      <c r="O22" s="100"/>
      <c r="P22" s="79">
        <f t="shared" si="1"/>
        <v>120</v>
      </c>
      <c r="Q22" s="79">
        <f t="shared" si="2"/>
        <v>360</v>
      </c>
      <c r="R22" s="79">
        <f t="shared" si="2"/>
        <v>1200</v>
      </c>
      <c r="S22" s="79">
        <f t="shared" si="2"/>
        <v>2400</v>
      </c>
      <c r="T22" s="79">
        <f t="shared" si="2"/>
        <v>3600</v>
      </c>
      <c r="U22" s="79">
        <f t="shared" si="2"/>
        <v>6000</v>
      </c>
      <c r="V22" s="107"/>
      <c r="W22" s="80">
        <f t="shared" si="3"/>
        <v>0.2</v>
      </c>
      <c r="X22" s="80">
        <f t="shared" si="4"/>
        <v>0.6</v>
      </c>
      <c r="Y22" s="80">
        <f t="shared" si="4"/>
        <v>2</v>
      </c>
      <c r="Z22" s="80">
        <f t="shared" si="4"/>
        <v>4</v>
      </c>
      <c r="AA22" s="80">
        <f t="shared" si="4"/>
        <v>6</v>
      </c>
      <c r="AB22" s="80">
        <f t="shared" si="4"/>
        <v>10</v>
      </c>
      <c r="AC22" s="96"/>
      <c r="AD22" s="96"/>
    </row>
    <row r="23" spans="1:30" s="195" customFormat="1" ht="20.100000000000001" customHeight="1" x14ac:dyDescent="0.2">
      <c r="A23" s="96"/>
      <c r="B23" s="49" t="str">
        <f>'Brændstof Korn'!B21</f>
        <v>Tromling</v>
      </c>
      <c r="C23" s="228">
        <f>IF('Brændstof Korn'!M21="",0,'Brændstof Korn'!M21)+IF('Brændstof Korn'!T21="",0,'Brændstof Korn'!T21)+IF('Brændstof Korn'!AA21="",0,'Brændstof Korn'!AA21)</f>
        <v>1</v>
      </c>
      <c r="D23" s="228">
        <f>IF('Brændstof Korn'!N21="",0,'Brændstof Korn'!N21)+IF('Brændstof Korn'!U21="",0,'Brændstof Korn'!U21)+IF('Brændstof Korn'!AB21="",0,'Brændstof Korn'!AB21)</f>
        <v>1</v>
      </c>
      <c r="E23" s="228">
        <f>IF('Brændstof Korn'!O21="",0,'Brændstof Korn'!O21)+IF('Brændstof Korn'!V21="",0,'Brændstof Korn'!V21)+IF('Brændstof Korn'!AC21="",0,'Brændstof Korn'!AC21)</f>
        <v>1</v>
      </c>
      <c r="F23" s="228">
        <f>IF('Brændstof Korn'!P21="",0,'Brændstof Korn'!P21)+IF('Brændstof Korn'!W21="",0,'Brændstof Korn'!W21)+IF('Brændstof Korn'!AD21="",0,'Brændstof Korn'!AD21)</f>
        <v>1</v>
      </c>
      <c r="G23" s="228">
        <f>IF('Brændstof Korn'!Q21="",0,'Brændstof Korn'!Q21)+IF('Brændstof Korn'!X21="",0,'Brændstof Korn'!X21)+IF('Brændstof Korn'!AE21="",0,'Brændstof Korn'!AE21)</f>
        <v>1</v>
      </c>
      <c r="H23" s="228">
        <f>IF('Brændstof Korn'!R21="",0,'Brændstof Korn'!R21)+IF('Brændstof Korn'!Y21="",0,'Brændstof Korn'!Y21)+IF('Brændstof Korn'!AF21="",0,'Brændstof Korn'!AF21)</f>
        <v>1</v>
      </c>
      <c r="I23" s="90"/>
      <c r="J23" s="50">
        <f t="shared" si="5"/>
        <v>600</v>
      </c>
      <c r="K23" s="82"/>
      <c r="L23" s="100"/>
      <c r="M23" s="51">
        <f t="shared" si="6"/>
        <v>20</v>
      </c>
      <c r="N23" s="28"/>
      <c r="O23" s="100"/>
      <c r="P23" s="79">
        <f t="shared" si="1"/>
        <v>60</v>
      </c>
      <c r="Q23" s="79">
        <f t="shared" si="2"/>
        <v>180</v>
      </c>
      <c r="R23" s="79">
        <f t="shared" si="2"/>
        <v>600</v>
      </c>
      <c r="S23" s="79">
        <f t="shared" si="2"/>
        <v>1200</v>
      </c>
      <c r="T23" s="79">
        <f t="shared" si="2"/>
        <v>1800</v>
      </c>
      <c r="U23" s="79">
        <f t="shared" si="2"/>
        <v>3000</v>
      </c>
      <c r="V23" s="107"/>
      <c r="W23" s="80">
        <f t="shared" si="3"/>
        <v>0.1</v>
      </c>
      <c r="X23" s="80">
        <f t="shared" si="4"/>
        <v>0.3</v>
      </c>
      <c r="Y23" s="80">
        <f t="shared" si="4"/>
        <v>1</v>
      </c>
      <c r="Z23" s="80">
        <f t="shared" si="4"/>
        <v>2</v>
      </c>
      <c r="AA23" s="80">
        <f t="shared" si="4"/>
        <v>3</v>
      </c>
      <c r="AB23" s="80">
        <f t="shared" si="4"/>
        <v>5</v>
      </c>
      <c r="AC23" s="96"/>
      <c r="AD23" s="96"/>
    </row>
    <row r="24" spans="1:30" s="195" customFormat="1" ht="20.100000000000001" customHeight="1" x14ac:dyDescent="0.2">
      <c r="A24" s="96"/>
      <c r="B24" s="49" t="str">
        <f>'Brændstof Korn'!B22</f>
        <v>Radrensning</v>
      </c>
      <c r="C24" s="228">
        <f>IF('Brændstof Korn'!M22="",0,'Brændstof Korn'!M22)+IF('Brændstof Korn'!T22="",0,'Brændstof Korn'!T22)+IF('Brændstof Korn'!AA22="",0,'Brændstof Korn'!AA22)</f>
        <v>0</v>
      </c>
      <c r="D24" s="228">
        <f>IF('Brændstof Korn'!N22="",0,'Brændstof Korn'!N22)+IF('Brændstof Korn'!U22="",0,'Brændstof Korn'!U22)+IF('Brændstof Korn'!AB22="",0,'Brændstof Korn'!AB22)</f>
        <v>0</v>
      </c>
      <c r="E24" s="228">
        <f>IF('Brændstof Korn'!O22="",0,'Brændstof Korn'!O22)+IF('Brændstof Korn'!V22="",0,'Brændstof Korn'!V22)+IF('Brændstof Korn'!AC22="",0,'Brændstof Korn'!AC22)</f>
        <v>0</v>
      </c>
      <c r="F24" s="228">
        <f>IF('Brændstof Korn'!P22="",0,'Brændstof Korn'!P22)+IF('Brændstof Korn'!W22="",0,'Brændstof Korn'!W22)+IF('Brændstof Korn'!AD22="",0,'Brændstof Korn'!AD22)</f>
        <v>0</v>
      </c>
      <c r="G24" s="228">
        <f>IF('Brændstof Korn'!Q22="",0,'Brændstof Korn'!Q22)+IF('Brændstof Korn'!X22="",0,'Brændstof Korn'!X22)+IF('Brændstof Korn'!AE22="",0,'Brændstof Korn'!AE22)</f>
        <v>0</v>
      </c>
      <c r="H24" s="228">
        <f>IF('Brændstof Korn'!R22="",0,'Brændstof Korn'!R22)+IF('Brændstof Korn'!Y22="",0,'Brændstof Korn'!Y22)+IF('Brændstof Korn'!AF22="",0,'Brændstof Korn'!AF22)</f>
        <v>0</v>
      </c>
      <c r="I24" s="90"/>
      <c r="J24" s="50">
        <f t="shared" si="5"/>
        <v>600</v>
      </c>
      <c r="K24" s="82"/>
      <c r="L24" s="100"/>
      <c r="M24" s="51">
        <f t="shared" si="6"/>
        <v>20</v>
      </c>
      <c r="N24" s="28"/>
      <c r="O24" s="100"/>
      <c r="P24" s="79">
        <f t="shared" si="1"/>
        <v>0</v>
      </c>
      <c r="Q24" s="79">
        <f t="shared" si="2"/>
        <v>0</v>
      </c>
      <c r="R24" s="79">
        <f t="shared" si="2"/>
        <v>0</v>
      </c>
      <c r="S24" s="79">
        <f t="shared" si="2"/>
        <v>0</v>
      </c>
      <c r="T24" s="79">
        <f t="shared" si="2"/>
        <v>0</v>
      </c>
      <c r="U24" s="79">
        <f t="shared" si="2"/>
        <v>0</v>
      </c>
      <c r="V24" s="107"/>
      <c r="W24" s="80">
        <f t="shared" si="3"/>
        <v>0</v>
      </c>
      <c r="X24" s="80">
        <f t="shared" si="4"/>
        <v>0</v>
      </c>
      <c r="Y24" s="80">
        <f t="shared" si="4"/>
        <v>0</v>
      </c>
      <c r="Z24" s="80">
        <f t="shared" si="4"/>
        <v>0</v>
      </c>
      <c r="AA24" s="80">
        <f t="shared" si="4"/>
        <v>0</v>
      </c>
      <c r="AB24" s="80">
        <f t="shared" si="4"/>
        <v>0</v>
      </c>
      <c r="AC24" s="96"/>
      <c r="AD24" s="96"/>
    </row>
    <row r="25" spans="1:30" s="195" customFormat="1" ht="20.100000000000001" customHeight="1" x14ac:dyDescent="0.2">
      <c r="A25" s="96"/>
      <c r="B25" s="49" t="str">
        <f>'Brændstof Korn'!B23</f>
        <v>Strigling, halm-</v>
      </c>
      <c r="C25" s="228">
        <f>IF('Brændstof Korn'!M23="",0,'Brændstof Korn'!M23)+IF('Brændstof Korn'!T23="",0,'Brændstof Korn'!T23)+IF('Brændstof Korn'!AA23="",0,'Brændstof Korn'!AA23)</f>
        <v>0</v>
      </c>
      <c r="D25" s="228">
        <f>IF('Brændstof Korn'!N23="",0,'Brændstof Korn'!N23)+IF('Brændstof Korn'!U23="",0,'Brændstof Korn'!U23)+IF('Brændstof Korn'!AB23="",0,'Brændstof Korn'!AB23)</f>
        <v>0</v>
      </c>
      <c r="E25" s="228">
        <f>IF('Brændstof Korn'!O23="",0,'Brændstof Korn'!O23)+IF('Brændstof Korn'!V23="",0,'Brændstof Korn'!V23)+IF('Brændstof Korn'!AC23="",0,'Brændstof Korn'!AC23)</f>
        <v>0</v>
      </c>
      <c r="F25" s="228">
        <f>IF('Brændstof Korn'!P23="",0,'Brændstof Korn'!P23)+IF('Brændstof Korn'!W23="",0,'Brændstof Korn'!W23)+IF('Brændstof Korn'!AD23="",0,'Brændstof Korn'!AD23)</f>
        <v>0</v>
      </c>
      <c r="G25" s="228">
        <f>IF('Brændstof Korn'!Q23="",0,'Brændstof Korn'!Q23)+IF('Brændstof Korn'!X23="",0,'Brændstof Korn'!X23)+IF('Brændstof Korn'!AE23="",0,'Brændstof Korn'!AE23)</f>
        <v>0</v>
      </c>
      <c r="H25" s="228">
        <f>IF('Brændstof Korn'!R23="",0,'Brændstof Korn'!R23)+IF('Brændstof Korn'!Y23="",0,'Brændstof Korn'!Y23)+IF('Brændstof Korn'!AF23="",0,'Brændstof Korn'!AF23)</f>
        <v>0</v>
      </c>
      <c r="I25" s="90"/>
      <c r="J25" s="50">
        <f t="shared" si="5"/>
        <v>600</v>
      </c>
      <c r="K25" s="82"/>
      <c r="L25" s="100"/>
      <c r="M25" s="51">
        <f t="shared" si="6"/>
        <v>20</v>
      </c>
      <c r="N25" s="28"/>
      <c r="O25" s="100"/>
      <c r="P25" s="79">
        <f t="shared" si="1"/>
        <v>0</v>
      </c>
      <c r="Q25" s="79">
        <f t="shared" si="2"/>
        <v>0</v>
      </c>
      <c r="R25" s="79">
        <f t="shared" si="2"/>
        <v>0</v>
      </c>
      <c r="S25" s="79">
        <f t="shared" si="2"/>
        <v>0</v>
      </c>
      <c r="T25" s="79">
        <f t="shared" si="2"/>
        <v>0</v>
      </c>
      <c r="U25" s="79">
        <f t="shared" si="2"/>
        <v>0</v>
      </c>
      <c r="V25" s="107"/>
      <c r="W25" s="80">
        <f t="shared" si="3"/>
        <v>0</v>
      </c>
      <c r="X25" s="80">
        <f t="shared" si="4"/>
        <v>0</v>
      </c>
      <c r="Y25" s="80">
        <f t="shared" si="4"/>
        <v>0</v>
      </c>
      <c r="Z25" s="80">
        <f t="shared" si="4"/>
        <v>0</v>
      </c>
      <c r="AA25" s="80">
        <f t="shared" si="4"/>
        <v>0</v>
      </c>
      <c r="AB25" s="80">
        <f t="shared" si="4"/>
        <v>0</v>
      </c>
      <c r="AC25" s="96"/>
      <c r="AD25" s="96"/>
    </row>
    <row r="26" spans="1:30" s="195" customFormat="1" ht="20.100000000000001" customHeight="1" x14ac:dyDescent="0.2">
      <c r="A26" s="96"/>
      <c r="B26" s="49" t="str">
        <f>'Brændstof Korn'!B24</f>
        <v>Skårlægning med crimper, græsslæt</v>
      </c>
      <c r="C26" s="228">
        <f>IF('Brændstof Korn'!M24="",0,'Brændstof Korn'!M24)+IF('Brændstof Korn'!T24="",0,'Brændstof Korn'!T24)+IF('Brændstof Korn'!AA24="",0,'Brændstof Korn'!AA24)</f>
        <v>0</v>
      </c>
      <c r="D26" s="228">
        <f>IF('Brændstof Korn'!N24="",0,'Brændstof Korn'!N24)+IF('Brændstof Korn'!U24="",0,'Brændstof Korn'!U24)+IF('Brændstof Korn'!AB24="",0,'Brændstof Korn'!AB24)</f>
        <v>0</v>
      </c>
      <c r="E26" s="228">
        <f>IF('Brændstof Korn'!O24="",0,'Brændstof Korn'!O24)+IF('Brændstof Korn'!V24="",0,'Brændstof Korn'!V24)+IF('Brændstof Korn'!AC24="",0,'Brændstof Korn'!AC24)</f>
        <v>0</v>
      </c>
      <c r="F26" s="228">
        <f>IF('Brændstof Korn'!P24="",0,'Brændstof Korn'!P24)+IF('Brændstof Korn'!W24="",0,'Brændstof Korn'!W24)+IF('Brændstof Korn'!AD24="",0,'Brændstof Korn'!AD24)</f>
        <v>0</v>
      </c>
      <c r="G26" s="228">
        <f>IF('Brændstof Korn'!Q24="",0,'Brændstof Korn'!Q24)+IF('Brændstof Korn'!X24="",0,'Brændstof Korn'!X24)+IF('Brændstof Korn'!AE24="",0,'Brændstof Korn'!AE24)</f>
        <v>0</v>
      </c>
      <c r="H26" s="228">
        <f>IF('Brændstof Korn'!R24="",0,'Brændstof Korn'!R24)+IF('Brændstof Korn'!Y24="",0,'Brændstof Korn'!Y24)+IF('Brændstof Korn'!AF24="",0,'Brændstof Korn'!AF24)</f>
        <v>0</v>
      </c>
      <c r="I26" s="90"/>
      <c r="J26" s="50">
        <f t="shared" si="5"/>
        <v>600</v>
      </c>
      <c r="K26" s="82"/>
      <c r="L26" s="100"/>
      <c r="M26" s="51">
        <f t="shared" si="6"/>
        <v>20</v>
      </c>
      <c r="N26" s="28"/>
      <c r="O26" s="100"/>
      <c r="P26" s="79">
        <f t="shared" si="1"/>
        <v>0</v>
      </c>
      <c r="Q26" s="79">
        <f t="shared" si="2"/>
        <v>0</v>
      </c>
      <c r="R26" s="79">
        <f t="shared" si="2"/>
        <v>0</v>
      </c>
      <c r="S26" s="79">
        <f t="shared" si="2"/>
        <v>0</v>
      </c>
      <c r="T26" s="79">
        <f t="shared" si="2"/>
        <v>0</v>
      </c>
      <c r="U26" s="79">
        <f t="shared" si="2"/>
        <v>0</v>
      </c>
      <c r="V26" s="107"/>
      <c r="W26" s="80">
        <f t="shared" si="3"/>
        <v>0</v>
      </c>
      <c r="X26" s="80">
        <f t="shared" si="4"/>
        <v>0</v>
      </c>
      <c r="Y26" s="80">
        <f t="shared" si="4"/>
        <v>0</v>
      </c>
      <c r="Z26" s="80">
        <f t="shared" si="4"/>
        <v>0</v>
      </c>
      <c r="AA26" s="80">
        <f t="shared" si="4"/>
        <v>0</v>
      </c>
      <c r="AB26" s="80">
        <f t="shared" si="4"/>
        <v>0</v>
      </c>
      <c r="AC26" s="96"/>
      <c r="AD26" s="96"/>
    </row>
    <row r="27" spans="1:30" s="195" customFormat="1" ht="20.100000000000001" customHeight="1" x14ac:dyDescent="0.2">
      <c r="A27" s="96"/>
      <c r="B27" s="49" t="str">
        <f>'Brændstof Korn'!B25</f>
        <v>Snitning, græsslæt</v>
      </c>
      <c r="C27" s="228">
        <f>IF('Brændstof Korn'!M25="",0,'Brændstof Korn'!M25)+IF('Brændstof Korn'!T25="",0,'Brændstof Korn'!T25)+IF('Brændstof Korn'!AA25="",0,'Brændstof Korn'!AA25)</f>
        <v>0</v>
      </c>
      <c r="D27" s="228">
        <f>IF('Brændstof Korn'!N25="",0,'Brændstof Korn'!N25)+IF('Brændstof Korn'!U25="",0,'Brændstof Korn'!U25)+IF('Brændstof Korn'!AB25="",0,'Brændstof Korn'!AB25)</f>
        <v>0</v>
      </c>
      <c r="E27" s="228">
        <f>IF('Brændstof Korn'!O25="",0,'Brændstof Korn'!O25)+IF('Brændstof Korn'!V25="",0,'Brændstof Korn'!V25)+IF('Brændstof Korn'!AC25="",0,'Brændstof Korn'!AC25)</f>
        <v>0</v>
      </c>
      <c r="F27" s="228">
        <f>IF('Brændstof Korn'!P25="",0,'Brændstof Korn'!P25)+IF('Brændstof Korn'!W25="",0,'Brændstof Korn'!W25)+IF('Brændstof Korn'!AD25="",0,'Brændstof Korn'!AD25)</f>
        <v>0</v>
      </c>
      <c r="G27" s="228">
        <f>IF('Brændstof Korn'!Q25="",0,'Brændstof Korn'!Q25)+IF('Brændstof Korn'!X25="",0,'Brændstof Korn'!X25)+IF('Brændstof Korn'!AE25="",0,'Brændstof Korn'!AE25)</f>
        <v>0</v>
      </c>
      <c r="H27" s="228">
        <f>IF('Brændstof Korn'!R25="",0,'Brændstof Korn'!R25)+IF('Brændstof Korn'!Y25="",0,'Brændstof Korn'!Y25)+IF('Brændstof Korn'!AF25="",0,'Brændstof Korn'!AF25)</f>
        <v>0</v>
      </c>
      <c r="I27" s="90"/>
      <c r="J27" s="50">
        <f t="shared" si="5"/>
        <v>600</v>
      </c>
      <c r="K27" s="82"/>
      <c r="L27" s="100"/>
      <c r="M27" s="51">
        <f t="shared" si="6"/>
        <v>20</v>
      </c>
      <c r="N27" s="28"/>
      <c r="O27" s="100"/>
      <c r="P27" s="79">
        <f t="shared" si="1"/>
        <v>0</v>
      </c>
      <c r="Q27" s="79">
        <f t="shared" ref="Q27:U33" si="7">2*D27*Q$8/$M27*$J27</f>
        <v>0</v>
      </c>
      <c r="R27" s="79">
        <f t="shared" si="7"/>
        <v>0</v>
      </c>
      <c r="S27" s="79">
        <f t="shared" si="7"/>
        <v>0</v>
      </c>
      <c r="T27" s="79">
        <f t="shared" si="7"/>
        <v>0</v>
      </c>
      <c r="U27" s="79">
        <f t="shared" si="7"/>
        <v>0</v>
      </c>
      <c r="V27" s="107"/>
      <c r="W27" s="80">
        <f t="shared" si="3"/>
        <v>0</v>
      </c>
      <c r="X27" s="80">
        <f t="shared" ref="X27:AB33" si="8">2*D27*X$8/$M27</f>
        <v>0</v>
      </c>
      <c r="Y27" s="80">
        <f t="shared" si="8"/>
        <v>0</v>
      </c>
      <c r="Z27" s="80">
        <f t="shared" si="8"/>
        <v>0</v>
      </c>
      <c r="AA27" s="80">
        <f t="shared" si="8"/>
        <v>0</v>
      </c>
      <c r="AB27" s="80">
        <f t="shared" si="8"/>
        <v>0</v>
      </c>
      <c r="AC27" s="96"/>
      <c r="AD27" s="96"/>
    </row>
    <row r="28" spans="1:30" s="195" customFormat="1" ht="20.100000000000001" customHeight="1" x14ac:dyDescent="0.2">
      <c r="A28" s="96"/>
      <c r="B28" s="49" t="str">
        <f>'Brændstof Korn'!B26</f>
        <v>Sammenrivning, græsslæt</v>
      </c>
      <c r="C28" s="228">
        <f>IF('Brændstof Korn'!M26="",0,'Brændstof Korn'!M26)+IF('Brændstof Korn'!T26="",0,'Brændstof Korn'!T26)+IF('Brændstof Korn'!AA26="",0,'Brændstof Korn'!AA26)</f>
        <v>0</v>
      </c>
      <c r="D28" s="228">
        <f>IF('Brændstof Korn'!N26="",0,'Brændstof Korn'!N26)+IF('Brændstof Korn'!U26="",0,'Brændstof Korn'!U26)+IF('Brændstof Korn'!AB26="",0,'Brændstof Korn'!AB26)</f>
        <v>0</v>
      </c>
      <c r="E28" s="228">
        <f>IF('Brændstof Korn'!O26="",0,'Brændstof Korn'!O26)+IF('Brændstof Korn'!V26="",0,'Brændstof Korn'!V26)+IF('Brændstof Korn'!AC26="",0,'Brændstof Korn'!AC26)</f>
        <v>0</v>
      </c>
      <c r="F28" s="228">
        <f>IF('Brændstof Korn'!P26="",0,'Brændstof Korn'!P26)+IF('Brændstof Korn'!W26="",0,'Brændstof Korn'!W26)+IF('Brændstof Korn'!AD26="",0,'Brændstof Korn'!AD26)</f>
        <v>0</v>
      </c>
      <c r="G28" s="228">
        <f>IF('Brændstof Korn'!Q26="",0,'Brændstof Korn'!Q26)+IF('Brændstof Korn'!X26="",0,'Brændstof Korn'!X26)+IF('Brændstof Korn'!AE26="",0,'Brændstof Korn'!AE26)</f>
        <v>0</v>
      </c>
      <c r="H28" s="228">
        <f>IF('Brændstof Korn'!R26="",0,'Brændstof Korn'!R26)+IF('Brændstof Korn'!Y26="",0,'Brændstof Korn'!Y26)+IF('Brændstof Korn'!AF26="",0,'Brændstof Korn'!AF26)</f>
        <v>0</v>
      </c>
      <c r="I28" s="90"/>
      <c r="J28" s="50">
        <f t="shared" si="5"/>
        <v>600</v>
      </c>
      <c r="K28" s="82"/>
      <c r="L28" s="100"/>
      <c r="M28" s="51">
        <f t="shared" si="6"/>
        <v>20</v>
      </c>
      <c r="N28" s="28"/>
      <c r="O28" s="100"/>
      <c r="P28" s="79">
        <f t="shared" si="1"/>
        <v>0</v>
      </c>
      <c r="Q28" s="79">
        <f t="shared" si="7"/>
        <v>0</v>
      </c>
      <c r="R28" s="79">
        <f t="shared" si="7"/>
        <v>0</v>
      </c>
      <c r="S28" s="79">
        <f t="shared" si="7"/>
        <v>0</v>
      </c>
      <c r="T28" s="79">
        <f t="shared" si="7"/>
        <v>0</v>
      </c>
      <c r="U28" s="79">
        <f t="shared" si="7"/>
        <v>0</v>
      </c>
      <c r="V28" s="107"/>
      <c r="W28" s="80">
        <f t="shared" si="3"/>
        <v>0</v>
      </c>
      <c r="X28" s="80">
        <f t="shared" si="8"/>
        <v>0</v>
      </c>
      <c r="Y28" s="80">
        <f t="shared" si="8"/>
        <v>0</v>
      </c>
      <c r="Z28" s="80">
        <f t="shared" si="8"/>
        <v>0</v>
      </c>
      <c r="AA28" s="80">
        <f t="shared" si="8"/>
        <v>0</v>
      </c>
      <c r="AB28" s="80">
        <f t="shared" si="8"/>
        <v>0</v>
      </c>
      <c r="AC28" s="96"/>
      <c r="AD28" s="96"/>
    </row>
    <row r="29" spans="1:30" s="195" customFormat="1" ht="20.100000000000001" customHeight="1" x14ac:dyDescent="0.2">
      <c r="A29" s="96"/>
      <c r="B29" s="49" t="str">
        <f>'Brændstof Korn'!B27</f>
        <v>Hypning, kartofler</v>
      </c>
      <c r="C29" s="228">
        <f>IF('Brændstof Korn'!M27="",0,'Brændstof Korn'!M27)+IF('Brændstof Korn'!T27="",0,'Brændstof Korn'!T27)+IF('Brændstof Korn'!AA27="",0,'Brændstof Korn'!AA27)</f>
        <v>0</v>
      </c>
      <c r="D29" s="228">
        <f>IF('Brændstof Korn'!N27="",0,'Brændstof Korn'!N27)+IF('Brændstof Korn'!U27="",0,'Brændstof Korn'!U27)+IF('Brændstof Korn'!AB27="",0,'Brændstof Korn'!AB27)</f>
        <v>0</v>
      </c>
      <c r="E29" s="228">
        <f>IF('Brændstof Korn'!O27="",0,'Brændstof Korn'!O27)+IF('Brændstof Korn'!V27="",0,'Brændstof Korn'!V27)+IF('Brændstof Korn'!AC27="",0,'Brændstof Korn'!AC27)</f>
        <v>0</v>
      </c>
      <c r="F29" s="228">
        <f>IF('Brændstof Korn'!P27="",0,'Brændstof Korn'!P27)+IF('Brændstof Korn'!W27="",0,'Brændstof Korn'!W27)+IF('Brændstof Korn'!AD27="",0,'Brændstof Korn'!AD27)</f>
        <v>0</v>
      </c>
      <c r="G29" s="228">
        <f>IF('Brændstof Korn'!Q27="",0,'Brændstof Korn'!Q27)+IF('Brændstof Korn'!X27="",0,'Brændstof Korn'!X27)+IF('Brændstof Korn'!AE27="",0,'Brændstof Korn'!AE27)</f>
        <v>0</v>
      </c>
      <c r="H29" s="228">
        <f>IF('Brændstof Korn'!R27="",0,'Brændstof Korn'!R27)+IF('Brændstof Korn'!Y27="",0,'Brændstof Korn'!Y27)+IF('Brændstof Korn'!AF27="",0,'Brændstof Korn'!AF27)</f>
        <v>0</v>
      </c>
      <c r="I29" s="90"/>
      <c r="J29" s="50">
        <f t="shared" si="5"/>
        <v>600</v>
      </c>
      <c r="K29" s="82"/>
      <c r="L29" s="100"/>
      <c r="M29" s="51">
        <f t="shared" si="6"/>
        <v>20</v>
      </c>
      <c r="N29" s="28"/>
      <c r="O29" s="100"/>
      <c r="P29" s="79">
        <f t="shared" si="1"/>
        <v>0</v>
      </c>
      <c r="Q29" s="79">
        <f t="shared" si="7"/>
        <v>0</v>
      </c>
      <c r="R29" s="79">
        <f t="shared" si="7"/>
        <v>0</v>
      </c>
      <c r="S29" s="79">
        <f t="shared" si="7"/>
        <v>0</v>
      </c>
      <c r="T29" s="79">
        <f t="shared" si="7"/>
        <v>0</v>
      </c>
      <c r="U29" s="79">
        <f t="shared" si="7"/>
        <v>0</v>
      </c>
      <c r="V29" s="107"/>
      <c r="W29" s="80">
        <f t="shared" si="3"/>
        <v>0</v>
      </c>
      <c r="X29" s="80">
        <f t="shared" si="8"/>
        <v>0</v>
      </c>
      <c r="Y29" s="80">
        <f t="shared" si="8"/>
        <v>0</v>
      </c>
      <c r="Z29" s="80">
        <f t="shared" si="8"/>
        <v>0</v>
      </c>
      <c r="AA29" s="80">
        <f t="shared" si="8"/>
        <v>0</v>
      </c>
      <c r="AB29" s="80">
        <f t="shared" si="8"/>
        <v>0</v>
      </c>
      <c r="AC29" s="96"/>
      <c r="AD29" s="96"/>
    </row>
    <row r="30" spans="1:30" s="195" customFormat="1" ht="19.5" customHeight="1" x14ac:dyDescent="0.2">
      <c r="A30" s="96"/>
      <c r="B30" s="49" t="str">
        <f>'Brændstof Korn'!B28</f>
        <v>Aftopning, kartofler</v>
      </c>
      <c r="C30" s="228">
        <f>IF('Brændstof Korn'!M28="",0,'Brændstof Korn'!M28)+IF('Brændstof Korn'!T28="",0,'Brændstof Korn'!T28)+IF('Brændstof Korn'!AA28="",0,'Brændstof Korn'!AA28)</f>
        <v>0</v>
      </c>
      <c r="D30" s="228">
        <f>IF('Brændstof Korn'!N28="",0,'Brændstof Korn'!N28)+IF('Brændstof Korn'!U28="",0,'Brændstof Korn'!U28)+IF('Brændstof Korn'!AB28="",0,'Brændstof Korn'!AB28)</f>
        <v>0</v>
      </c>
      <c r="E30" s="228">
        <f>IF('Brændstof Korn'!O28="",0,'Brændstof Korn'!O28)+IF('Brændstof Korn'!V28="",0,'Brændstof Korn'!V28)+IF('Brændstof Korn'!AC28="",0,'Brændstof Korn'!AC28)</f>
        <v>0</v>
      </c>
      <c r="F30" s="228">
        <f>IF('Brændstof Korn'!P28="",0,'Brændstof Korn'!P28)+IF('Brændstof Korn'!W28="",0,'Brændstof Korn'!W28)+IF('Brændstof Korn'!AD28="",0,'Brændstof Korn'!AD28)</f>
        <v>0</v>
      </c>
      <c r="G30" s="228">
        <f>IF('Brændstof Korn'!Q28="",0,'Brændstof Korn'!Q28)+IF('Brændstof Korn'!X28="",0,'Brændstof Korn'!X28)+IF('Brændstof Korn'!AE28="",0,'Brændstof Korn'!AE28)</f>
        <v>0</v>
      </c>
      <c r="H30" s="228">
        <f>IF('Brændstof Korn'!R28="",0,'Brændstof Korn'!R28)+IF('Brændstof Korn'!Y28="",0,'Brændstof Korn'!Y28)+IF('Brændstof Korn'!AF28="",0,'Brændstof Korn'!AF28)</f>
        <v>0</v>
      </c>
      <c r="I30" s="90"/>
      <c r="J30" s="50">
        <f t="shared" si="5"/>
        <v>600</v>
      </c>
      <c r="K30" s="82"/>
      <c r="L30" s="100"/>
      <c r="M30" s="51">
        <f t="shared" si="6"/>
        <v>20</v>
      </c>
      <c r="N30" s="28"/>
      <c r="O30" s="100"/>
      <c r="P30" s="79">
        <f t="shared" si="1"/>
        <v>0</v>
      </c>
      <c r="Q30" s="79">
        <f t="shared" si="7"/>
        <v>0</v>
      </c>
      <c r="R30" s="79">
        <f t="shared" si="7"/>
        <v>0</v>
      </c>
      <c r="S30" s="79">
        <f t="shared" si="7"/>
        <v>0</v>
      </c>
      <c r="T30" s="79">
        <f t="shared" si="7"/>
        <v>0</v>
      </c>
      <c r="U30" s="79">
        <f t="shared" si="7"/>
        <v>0</v>
      </c>
      <c r="V30" s="107"/>
      <c r="W30" s="80">
        <f t="shared" si="3"/>
        <v>0</v>
      </c>
      <c r="X30" s="80">
        <f t="shared" si="8"/>
        <v>0</v>
      </c>
      <c r="Y30" s="80">
        <f t="shared" si="8"/>
        <v>0</v>
      </c>
      <c r="Z30" s="80">
        <f t="shared" si="8"/>
        <v>0</v>
      </c>
      <c r="AA30" s="80">
        <f t="shared" si="8"/>
        <v>0</v>
      </c>
      <c r="AB30" s="80">
        <f t="shared" si="8"/>
        <v>0</v>
      </c>
      <c r="AC30" s="96"/>
      <c r="AD30" s="96"/>
    </row>
    <row r="31" spans="1:30" s="195" customFormat="1" ht="19.5" customHeight="1" x14ac:dyDescent="0.2">
      <c r="A31" s="96"/>
      <c r="B31" s="49" t="str">
        <f>'Brændstof Korn'!B29</f>
        <v>Tilføj opgave</v>
      </c>
      <c r="C31" s="228">
        <f>IF('Brændstof Korn'!M29="",0,'Brændstof Korn'!M29)+IF('Brændstof Korn'!T29="",0,'Brændstof Korn'!T29)+IF('Brændstof Korn'!AA29="",0,'Brændstof Korn'!AA29)</f>
        <v>0</v>
      </c>
      <c r="D31" s="228">
        <f>IF('Brændstof Korn'!N29="",0,'Brændstof Korn'!N29)+IF('Brændstof Korn'!U29="",0,'Brændstof Korn'!U29)+IF('Brændstof Korn'!AB29="",0,'Brændstof Korn'!AB29)</f>
        <v>0</v>
      </c>
      <c r="E31" s="228">
        <f>IF('Brændstof Korn'!O29="",0,'Brændstof Korn'!O29)+IF('Brændstof Korn'!V29="",0,'Brændstof Korn'!V29)+IF('Brændstof Korn'!AC29="",0,'Brændstof Korn'!AC29)</f>
        <v>0</v>
      </c>
      <c r="F31" s="228">
        <f>IF('Brændstof Korn'!P29="",0,'Brændstof Korn'!P29)+IF('Brændstof Korn'!W29="",0,'Brændstof Korn'!W29)+IF('Brændstof Korn'!AD29="",0,'Brændstof Korn'!AD29)</f>
        <v>0</v>
      </c>
      <c r="G31" s="228">
        <f>IF('Brændstof Korn'!Q29="",0,'Brændstof Korn'!Q29)+IF('Brændstof Korn'!X29="",0,'Brændstof Korn'!X29)+IF('Brændstof Korn'!AE29="",0,'Brændstof Korn'!AE29)</f>
        <v>0</v>
      </c>
      <c r="H31" s="228">
        <f>IF('Brændstof Korn'!R29="",0,'Brændstof Korn'!R29)+IF('Brændstof Korn'!Y29="",0,'Brændstof Korn'!Y29)+IF('Brændstof Korn'!AF29="",0,'Brændstof Korn'!AF29)</f>
        <v>0</v>
      </c>
      <c r="I31" s="90"/>
      <c r="J31" s="50">
        <f t="shared" si="5"/>
        <v>600</v>
      </c>
      <c r="K31" s="82"/>
      <c r="L31" s="100"/>
      <c r="M31" s="51">
        <f t="shared" si="6"/>
        <v>20</v>
      </c>
      <c r="N31" s="28"/>
      <c r="O31" s="100"/>
      <c r="P31" s="79">
        <f t="shared" si="1"/>
        <v>0</v>
      </c>
      <c r="Q31" s="79">
        <f t="shared" si="7"/>
        <v>0</v>
      </c>
      <c r="R31" s="79">
        <f t="shared" si="7"/>
        <v>0</v>
      </c>
      <c r="S31" s="79">
        <f t="shared" si="7"/>
        <v>0</v>
      </c>
      <c r="T31" s="79">
        <f t="shared" si="7"/>
        <v>0</v>
      </c>
      <c r="U31" s="79">
        <f t="shared" si="7"/>
        <v>0</v>
      </c>
      <c r="V31" s="107"/>
      <c r="W31" s="80">
        <f t="shared" si="3"/>
        <v>0</v>
      </c>
      <c r="X31" s="80">
        <f t="shared" si="8"/>
        <v>0</v>
      </c>
      <c r="Y31" s="80">
        <f t="shared" si="8"/>
        <v>0</v>
      </c>
      <c r="Z31" s="80">
        <f t="shared" si="8"/>
        <v>0</v>
      </c>
      <c r="AA31" s="80">
        <f t="shared" si="8"/>
        <v>0</v>
      </c>
      <c r="AB31" s="80">
        <f t="shared" si="8"/>
        <v>0</v>
      </c>
      <c r="AC31" s="96"/>
      <c r="AD31" s="96"/>
    </row>
    <row r="32" spans="1:30" s="195" customFormat="1" ht="19.5" customHeight="1" x14ac:dyDescent="0.2">
      <c r="A32" s="96"/>
      <c r="B32" s="49" t="str">
        <f>'Brændstof Korn'!B30</f>
        <v>Tilføj opgave</v>
      </c>
      <c r="C32" s="228">
        <f>IF('Brændstof Korn'!M30="",0,'Brændstof Korn'!M30)+IF('Brændstof Korn'!T30="",0,'Brændstof Korn'!T30)+IF('Brændstof Korn'!AA30="",0,'Brændstof Korn'!AA30)</f>
        <v>0</v>
      </c>
      <c r="D32" s="228">
        <f>IF('Brændstof Korn'!N30="",0,'Brændstof Korn'!N30)+IF('Brændstof Korn'!U30="",0,'Brændstof Korn'!U30)+IF('Brændstof Korn'!AB30="",0,'Brændstof Korn'!AB30)</f>
        <v>0</v>
      </c>
      <c r="E32" s="228">
        <f>IF('Brændstof Korn'!O30="",0,'Brændstof Korn'!O30)+IF('Brændstof Korn'!V30="",0,'Brændstof Korn'!V30)+IF('Brændstof Korn'!AC30="",0,'Brændstof Korn'!AC30)</f>
        <v>0</v>
      </c>
      <c r="F32" s="228">
        <f>IF('Brændstof Korn'!P30="",0,'Brændstof Korn'!P30)+IF('Brændstof Korn'!W30="",0,'Brændstof Korn'!W30)+IF('Brændstof Korn'!AD30="",0,'Brændstof Korn'!AD30)</f>
        <v>0</v>
      </c>
      <c r="G32" s="228">
        <f>IF('Brændstof Korn'!Q30="",0,'Brændstof Korn'!Q30)+IF('Brændstof Korn'!X30="",0,'Brændstof Korn'!X30)+IF('Brændstof Korn'!AE30="",0,'Brændstof Korn'!AE30)</f>
        <v>0</v>
      </c>
      <c r="H32" s="228">
        <f>IF('Brændstof Korn'!R30="",0,'Brændstof Korn'!R30)+IF('Brændstof Korn'!Y30="",0,'Brændstof Korn'!Y30)+IF('Brændstof Korn'!AF30="",0,'Brændstof Korn'!AF30)</f>
        <v>0</v>
      </c>
      <c r="I32" s="90"/>
      <c r="J32" s="50">
        <f t="shared" si="5"/>
        <v>600</v>
      </c>
      <c r="K32" s="82"/>
      <c r="L32" s="100"/>
      <c r="M32" s="51">
        <f t="shared" si="6"/>
        <v>20</v>
      </c>
      <c r="N32" s="28"/>
      <c r="O32" s="100"/>
      <c r="P32" s="79">
        <f t="shared" si="1"/>
        <v>0</v>
      </c>
      <c r="Q32" s="79">
        <f t="shared" si="7"/>
        <v>0</v>
      </c>
      <c r="R32" s="79">
        <f t="shared" si="7"/>
        <v>0</v>
      </c>
      <c r="S32" s="79">
        <f t="shared" si="7"/>
        <v>0</v>
      </c>
      <c r="T32" s="79">
        <f t="shared" si="7"/>
        <v>0</v>
      </c>
      <c r="U32" s="79">
        <f t="shared" si="7"/>
        <v>0</v>
      </c>
      <c r="V32" s="107"/>
      <c r="W32" s="80">
        <f t="shared" si="3"/>
        <v>0</v>
      </c>
      <c r="X32" s="80">
        <f t="shared" si="8"/>
        <v>0</v>
      </c>
      <c r="Y32" s="80">
        <f t="shared" si="8"/>
        <v>0</v>
      </c>
      <c r="Z32" s="80">
        <f t="shared" si="8"/>
        <v>0</v>
      </c>
      <c r="AA32" s="80">
        <f t="shared" si="8"/>
        <v>0</v>
      </c>
      <c r="AB32" s="80">
        <f t="shared" si="8"/>
        <v>0</v>
      </c>
      <c r="AC32" s="96"/>
      <c r="AD32" s="96"/>
    </row>
    <row r="33" spans="1:30" s="195" customFormat="1" ht="19.5" customHeight="1" x14ac:dyDescent="0.2">
      <c r="A33" s="96"/>
      <c r="B33" s="49" t="str">
        <f>'Brændstof Korn'!B31</f>
        <v>Tilføj opgave</v>
      </c>
      <c r="C33" s="228">
        <f>IF('Brændstof Korn'!M31="",0,'Brændstof Korn'!M31)+IF('Brændstof Korn'!T31="",0,'Brændstof Korn'!T31)+IF('Brændstof Korn'!AA31="",0,'Brændstof Korn'!AA31)</f>
        <v>0</v>
      </c>
      <c r="D33" s="228">
        <f>IF('Brændstof Korn'!N31="",0,'Brændstof Korn'!N31)+IF('Brændstof Korn'!U31="",0,'Brændstof Korn'!U31)+IF('Brændstof Korn'!AB31="",0,'Brændstof Korn'!AB31)</f>
        <v>0</v>
      </c>
      <c r="E33" s="228">
        <f>IF('Brændstof Korn'!O31="",0,'Brændstof Korn'!O31)+IF('Brændstof Korn'!V31="",0,'Brændstof Korn'!V31)+IF('Brændstof Korn'!AC31="",0,'Brændstof Korn'!AC31)</f>
        <v>0</v>
      </c>
      <c r="F33" s="228">
        <f>IF('Brændstof Korn'!P31="",0,'Brændstof Korn'!P31)+IF('Brændstof Korn'!W31="",0,'Brændstof Korn'!W31)+IF('Brændstof Korn'!AD31="",0,'Brændstof Korn'!AD31)</f>
        <v>0</v>
      </c>
      <c r="G33" s="228">
        <f>IF('Brændstof Korn'!Q31="",0,'Brændstof Korn'!Q31)+IF('Brændstof Korn'!X31="",0,'Brændstof Korn'!X31)+IF('Brændstof Korn'!AE31="",0,'Brændstof Korn'!AE31)</f>
        <v>0</v>
      </c>
      <c r="H33" s="228">
        <f>IF('Brændstof Korn'!R31="",0,'Brændstof Korn'!R31)+IF('Brændstof Korn'!Y31="",0,'Brændstof Korn'!Y31)+IF('Brændstof Korn'!AF31="",0,'Brændstof Korn'!AF31)</f>
        <v>0</v>
      </c>
      <c r="I33" s="90"/>
      <c r="J33" s="50">
        <f t="shared" si="5"/>
        <v>600</v>
      </c>
      <c r="K33" s="82"/>
      <c r="L33" s="100"/>
      <c r="M33" s="52">
        <f t="shared" si="6"/>
        <v>20</v>
      </c>
      <c r="N33" s="84"/>
      <c r="O33" s="100"/>
      <c r="P33" s="79">
        <f t="shared" si="1"/>
        <v>0</v>
      </c>
      <c r="Q33" s="79">
        <f t="shared" si="7"/>
        <v>0</v>
      </c>
      <c r="R33" s="79">
        <f t="shared" si="7"/>
        <v>0</v>
      </c>
      <c r="S33" s="79">
        <f t="shared" si="7"/>
        <v>0</v>
      </c>
      <c r="T33" s="79">
        <f t="shared" si="7"/>
        <v>0</v>
      </c>
      <c r="U33" s="79">
        <f t="shared" si="7"/>
        <v>0</v>
      </c>
      <c r="V33" s="107"/>
      <c r="W33" s="80">
        <f t="shared" si="3"/>
        <v>0</v>
      </c>
      <c r="X33" s="80">
        <f t="shared" si="8"/>
        <v>0</v>
      </c>
      <c r="Y33" s="80">
        <f t="shared" si="8"/>
        <v>0</v>
      </c>
      <c r="Z33" s="80">
        <f t="shared" si="8"/>
        <v>0</v>
      </c>
      <c r="AA33" s="80">
        <f t="shared" si="8"/>
        <v>0</v>
      </c>
      <c r="AB33" s="80">
        <f t="shared" si="8"/>
        <v>0</v>
      </c>
      <c r="AC33" s="96"/>
      <c r="AD33" s="96"/>
    </row>
    <row r="34" spans="1:30" s="195" customFormat="1" ht="9.75" customHeight="1" thickBot="1" x14ac:dyDescent="0.25">
      <c r="A34" s="96"/>
      <c r="B34" s="110"/>
      <c r="C34" s="111"/>
      <c r="D34" s="111"/>
      <c r="E34" s="111"/>
      <c r="F34" s="111"/>
      <c r="G34" s="111"/>
      <c r="H34" s="111"/>
      <c r="I34" s="91"/>
      <c r="J34" s="91"/>
      <c r="K34" s="112"/>
      <c r="L34" s="101"/>
      <c r="M34" s="113"/>
      <c r="N34" s="114"/>
      <c r="O34" s="101"/>
      <c r="P34" s="115"/>
      <c r="Q34" s="115"/>
      <c r="R34" s="115"/>
      <c r="S34" s="115"/>
      <c r="T34" s="115"/>
      <c r="U34" s="115"/>
      <c r="V34" s="108"/>
      <c r="W34" s="116"/>
      <c r="X34" s="116"/>
      <c r="Y34" s="116"/>
      <c r="Z34" s="116"/>
      <c r="AA34" s="116"/>
      <c r="AB34" s="116"/>
      <c r="AC34" s="109"/>
      <c r="AD34" s="96"/>
    </row>
    <row r="35" spans="1:30" s="195" customFormat="1" ht="20.100000000000001" customHeight="1" x14ac:dyDescent="0.25">
      <c r="A35" s="96"/>
      <c r="B35" s="53" t="s">
        <v>112</v>
      </c>
      <c r="C35" s="54">
        <f t="shared" ref="C35:H35" si="9">SUM(C11:C33)</f>
        <v>17</v>
      </c>
      <c r="D35" s="55">
        <f t="shared" si="9"/>
        <v>17</v>
      </c>
      <c r="E35" s="55">
        <f t="shared" si="9"/>
        <v>17</v>
      </c>
      <c r="F35" s="55">
        <f t="shared" si="9"/>
        <v>17</v>
      </c>
      <c r="G35" s="55">
        <f t="shared" si="9"/>
        <v>15</v>
      </c>
      <c r="H35" s="56">
        <f t="shared" si="9"/>
        <v>15</v>
      </c>
      <c r="I35" s="92"/>
      <c r="J35" s="92"/>
      <c r="K35" s="102"/>
      <c r="L35" s="102"/>
      <c r="M35" s="402" t="s">
        <v>111</v>
      </c>
      <c r="N35" s="403"/>
      <c r="O35" s="404"/>
      <c r="P35" s="243">
        <f t="shared" ref="P35:U35" si="10">SUM(P11:P33)</f>
        <v>1050</v>
      </c>
      <c r="Q35" s="243">
        <f t="shared" si="10"/>
        <v>3150</v>
      </c>
      <c r="R35" s="243">
        <f t="shared" si="10"/>
        <v>10500</v>
      </c>
      <c r="S35" s="243">
        <f t="shared" si="10"/>
        <v>21000</v>
      </c>
      <c r="T35" s="243">
        <f t="shared" si="10"/>
        <v>27900</v>
      </c>
      <c r="U35" s="243">
        <f t="shared" si="10"/>
        <v>46500</v>
      </c>
      <c r="V35" s="104"/>
      <c r="W35" s="117">
        <f t="shared" ref="W35:AB35" si="11">SUM(W11:W33)/W10</f>
        <v>0.16999999999999998</v>
      </c>
      <c r="X35" s="117">
        <f t="shared" si="11"/>
        <v>0.5099999999999999</v>
      </c>
      <c r="Y35" s="117">
        <f t="shared" si="11"/>
        <v>1.7</v>
      </c>
      <c r="Z35" s="117">
        <f t="shared" si="11"/>
        <v>3.4</v>
      </c>
      <c r="AA35" s="117">
        <f t="shared" si="11"/>
        <v>4.5</v>
      </c>
      <c r="AB35" s="117">
        <f t="shared" si="11"/>
        <v>7.5</v>
      </c>
      <c r="AC35" s="96"/>
      <c r="AD35" s="96"/>
    </row>
    <row r="36" spans="1:30" s="195" customFormat="1" ht="20.100000000000001" customHeight="1" x14ac:dyDescent="0.2">
      <c r="A36" s="96"/>
      <c r="B36" s="57" t="s">
        <v>99</v>
      </c>
      <c r="C36" s="58">
        <f t="shared" ref="C36:H36" si="12">C35*2</f>
        <v>34</v>
      </c>
      <c r="D36" s="59">
        <f t="shared" si="12"/>
        <v>34</v>
      </c>
      <c r="E36" s="59">
        <f t="shared" si="12"/>
        <v>34</v>
      </c>
      <c r="F36" s="59">
        <f t="shared" si="12"/>
        <v>34</v>
      </c>
      <c r="G36" s="59">
        <f t="shared" si="12"/>
        <v>30</v>
      </c>
      <c r="H36" s="60">
        <f t="shared" si="12"/>
        <v>30</v>
      </c>
      <c r="I36" s="93"/>
      <c r="J36" s="93"/>
      <c r="K36" s="103"/>
      <c r="L36" s="103"/>
      <c r="M36" s="422" t="s">
        <v>113</v>
      </c>
      <c r="N36" s="423"/>
      <c r="O36" s="424"/>
      <c r="P36" s="244">
        <f t="shared" ref="P36:U36" si="13">ROUNDUP(P35/P10,0)</f>
        <v>105</v>
      </c>
      <c r="Q36" s="244">
        <f t="shared" si="13"/>
        <v>315</v>
      </c>
      <c r="R36" s="244">
        <f t="shared" si="13"/>
        <v>1050</v>
      </c>
      <c r="S36" s="244">
        <f t="shared" si="13"/>
        <v>2100</v>
      </c>
      <c r="T36" s="244">
        <f t="shared" si="13"/>
        <v>2790</v>
      </c>
      <c r="U36" s="244">
        <f t="shared" si="13"/>
        <v>4650</v>
      </c>
      <c r="V36" s="97"/>
      <c r="W36" s="96"/>
      <c r="X36" s="96"/>
      <c r="Y36" s="96"/>
      <c r="Z36" s="96"/>
      <c r="AA36" s="96"/>
      <c r="AB36" s="96"/>
      <c r="AC36" s="96"/>
      <c r="AD36" s="96"/>
    </row>
    <row r="37" spans="1:30" s="195" customFormat="1" ht="20.100000000000001" customHeight="1" thickBot="1" x14ac:dyDescent="0.25">
      <c r="A37" s="96"/>
      <c r="B37" s="61" t="s">
        <v>98</v>
      </c>
      <c r="C37" s="62">
        <f t="shared" ref="C37:H37" si="14">C36/C10</f>
        <v>3.4</v>
      </c>
      <c r="D37" s="63">
        <f t="shared" si="14"/>
        <v>3.4</v>
      </c>
      <c r="E37" s="63">
        <f t="shared" si="14"/>
        <v>3.4</v>
      </c>
      <c r="F37" s="63">
        <f t="shared" si="14"/>
        <v>3.4</v>
      </c>
      <c r="G37" s="63">
        <f t="shared" si="14"/>
        <v>3</v>
      </c>
      <c r="H37" s="64">
        <f t="shared" si="14"/>
        <v>3</v>
      </c>
      <c r="I37" s="94"/>
      <c r="J37" s="94"/>
      <c r="K37" s="102"/>
      <c r="L37" s="102"/>
      <c r="M37" s="102"/>
      <c r="N37" s="102"/>
      <c r="O37" s="102"/>
      <c r="P37" s="96"/>
      <c r="Q37" s="102"/>
      <c r="R37" s="102"/>
      <c r="S37" s="97"/>
      <c r="T37" s="97"/>
      <c r="U37" s="97"/>
      <c r="V37" s="97"/>
      <c r="W37" s="96"/>
      <c r="X37" s="96"/>
      <c r="Y37" s="96"/>
      <c r="Z37" s="96"/>
      <c r="AA37" s="96"/>
      <c r="AB37" s="96"/>
      <c r="AC37" s="96"/>
      <c r="AD37" s="96"/>
    </row>
    <row r="38" spans="1:30" s="195" customFormat="1" ht="20.100000000000001" customHeight="1" x14ac:dyDescent="0.2">
      <c r="A38" s="96"/>
      <c r="B38" s="65" t="str">
        <f>M36</f>
        <v>Kr pr. ha pr. år</v>
      </c>
      <c r="C38" s="66">
        <f t="shared" ref="C38:H38" si="15">P36</f>
        <v>105</v>
      </c>
      <c r="D38" s="66">
        <f t="shared" si="15"/>
        <v>315</v>
      </c>
      <c r="E38" s="66">
        <f t="shared" si="15"/>
        <v>1050</v>
      </c>
      <c r="F38" s="66">
        <f t="shared" si="15"/>
        <v>2100</v>
      </c>
      <c r="G38" s="66">
        <f t="shared" si="15"/>
        <v>2790</v>
      </c>
      <c r="H38" s="67">
        <f t="shared" si="15"/>
        <v>4650</v>
      </c>
      <c r="I38" s="94"/>
      <c r="J38" s="94"/>
      <c r="K38" s="102"/>
      <c r="L38" s="102"/>
      <c r="M38" s="102"/>
      <c r="N38" s="102"/>
      <c r="O38" s="102"/>
      <c r="P38" s="96"/>
      <c r="Q38" s="102"/>
      <c r="R38" s="102"/>
      <c r="S38" s="97"/>
      <c r="T38" s="97"/>
      <c r="U38" s="97"/>
      <c r="V38" s="97"/>
      <c r="W38" s="96"/>
      <c r="X38" s="96"/>
      <c r="Y38" s="96"/>
      <c r="Z38" s="96"/>
      <c r="AA38" s="96"/>
      <c r="AB38" s="96"/>
      <c r="AC38" s="96"/>
      <c r="AD38" s="96"/>
    </row>
    <row r="39" spans="1:30" s="195" customFormat="1" ht="20.100000000000001" customHeight="1" thickBot="1" x14ac:dyDescent="0.25">
      <c r="A39" s="96"/>
      <c r="B39" s="61" t="s">
        <v>97</v>
      </c>
      <c r="C39" s="62">
        <f t="shared" ref="C39:H39" si="16">C37*C8/$M$9</f>
        <v>0.16999999999999998</v>
      </c>
      <c r="D39" s="63">
        <f t="shared" si="16"/>
        <v>0.51</v>
      </c>
      <c r="E39" s="63">
        <f t="shared" si="16"/>
        <v>1.7</v>
      </c>
      <c r="F39" s="63">
        <f t="shared" si="16"/>
        <v>3.4</v>
      </c>
      <c r="G39" s="63">
        <f t="shared" si="16"/>
        <v>4.5</v>
      </c>
      <c r="H39" s="64">
        <f t="shared" si="16"/>
        <v>7.5</v>
      </c>
      <c r="I39" s="95"/>
      <c r="J39" s="95"/>
      <c r="K39" s="95"/>
      <c r="L39" s="95"/>
      <c r="M39" s="95"/>
      <c r="N39" s="95"/>
      <c r="O39" s="95"/>
      <c r="P39" s="102"/>
      <c r="Q39" s="102"/>
      <c r="R39" s="102"/>
      <c r="S39" s="102"/>
      <c r="T39" s="97"/>
      <c r="U39" s="97"/>
      <c r="V39" s="97"/>
      <c r="W39" s="96"/>
      <c r="X39" s="96"/>
      <c r="Y39" s="96"/>
      <c r="Z39" s="96"/>
      <c r="AA39" s="96"/>
      <c r="AB39" s="96"/>
      <c r="AC39" s="96"/>
      <c r="AD39" s="96"/>
    </row>
    <row r="40" spans="1:30" s="195" customFormat="1" ht="20.100000000000001" customHeight="1" x14ac:dyDescent="0.2">
      <c r="A40" s="96"/>
      <c r="B40" s="38"/>
      <c r="C40" s="95"/>
      <c r="D40" s="95"/>
      <c r="E40" s="95"/>
      <c r="F40" s="95"/>
      <c r="G40" s="95"/>
      <c r="H40" s="95"/>
      <c r="I40" s="95"/>
      <c r="J40" s="95"/>
      <c r="K40" s="95"/>
      <c r="L40" s="95"/>
      <c r="M40" s="95"/>
      <c r="N40" s="95"/>
      <c r="O40" s="95"/>
      <c r="P40" s="102"/>
      <c r="Q40" s="102"/>
      <c r="R40" s="102"/>
      <c r="S40" s="102"/>
      <c r="T40" s="97"/>
      <c r="U40" s="97"/>
      <c r="V40" s="97"/>
      <c r="W40" s="96"/>
      <c r="X40" s="96"/>
      <c r="Y40" s="96"/>
      <c r="Z40" s="96"/>
      <c r="AA40" s="96"/>
      <c r="AB40" s="96"/>
      <c r="AC40" s="96"/>
      <c r="AD40" s="96"/>
    </row>
    <row r="41" spans="1:30" s="195" customFormat="1" ht="34.5" customHeight="1" x14ac:dyDescent="0.25">
      <c r="A41" s="96"/>
      <c r="J41" s="85" t="s">
        <v>96</v>
      </c>
      <c r="K41" s="85"/>
      <c r="L41" s="85"/>
      <c r="M41" s="96"/>
      <c r="N41" s="96"/>
      <c r="O41" s="96"/>
      <c r="P41" s="96"/>
      <c r="Q41" s="96"/>
      <c r="R41" s="96"/>
      <c r="S41" s="96"/>
      <c r="T41" s="96"/>
      <c r="U41" s="96"/>
      <c r="V41" s="104"/>
      <c r="W41" s="96"/>
      <c r="X41" s="96"/>
      <c r="Y41" s="96"/>
      <c r="Z41" s="96"/>
      <c r="AA41" s="96"/>
      <c r="AB41" s="96"/>
      <c r="AC41" s="96"/>
      <c r="AD41" s="96"/>
    </row>
    <row r="42" spans="1:30" s="195" customFormat="1" ht="20.100000000000001" customHeight="1" x14ac:dyDescent="0.25">
      <c r="A42" s="96"/>
      <c r="J42" s="85"/>
      <c r="K42" s="85"/>
      <c r="L42" s="85"/>
      <c r="M42" s="96"/>
      <c r="N42" s="96"/>
      <c r="O42" s="96"/>
      <c r="P42" s="96"/>
      <c r="Q42" s="96"/>
      <c r="R42" s="96"/>
      <c r="S42" s="96"/>
      <c r="T42" s="96"/>
      <c r="U42" s="96"/>
      <c r="V42" s="104"/>
      <c r="W42" s="96"/>
      <c r="X42" s="96"/>
      <c r="Y42" s="96"/>
      <c r="Z42" s="96"/>
      <c r="AA42" s="96"/>
      <c r="AB42" s="96"/>
      <c r="AC42" s="96"/>
      <c r="AD42" s="96"/>
    </row>
    <row r="43" spans="1:30" s="195" customFormat="1" ht="20.100000000000001" customHeight="1" x14ac:dyDescent="0.25">
      <c r="A43" s="96"/>
      <c r="J43" s="85"/>
      <c r="K43" s="85"/>
      <c r="L43" s="85"/>
      <c r="M43" s="96"/>
      <c r="N43" s="96"/>
      <c r="O43" s="96"/>
      <c r="P43" s="96"/>
      <c r="Q43" s="96"/>
      <c r="R43" s="96"/>
      <c r="S43" s="96"/>
      <c r="T43" s="96"/>
      <c r="U43" s="96"/>
      <c r="V43" s="104"/>
      <c r="W43" s="96"/>
      <c r="X43" s="96"/>
      <c r="Y43" s="96"/>
      <c r="Z43" s="96"/>
      <c r="AA43" s="96"/>
      <c r="AB43" s="96"/>
      <c r="AC43" s="96"/>
      <c r="AD43" s="96"/>
    </row>
    <row r="44" spans="1:30" s="195" customFormat="1" ht="20.100000000000001" customHeight="1" x14ac:dyDescent="0.25">
      <c r="A44" s="96"/>
      <c r="J44" s="85"/>
      <c r="K44" s="85"/>
      <c r="L44" s="85"/>
      <c r="M44" s="96"/>
      <c r="N44" s="96"/>
      <c r="O44" s="96"/>
      <c r="P44" s="96"/>
      <c r="Q44" s="96"/>
      <c r="R44" s="96"/>
      <c r="S44" s="96"/>
      <c r="T44" s="96"/>
      <c r="U44" s="96"/>
      <c r="V44" s="104"/>
      <c r="W44" s="96"/>
      <c r="X44" s="96"/>
      <c r="Y44" s="96"/>
      <c r="Z44" s="96"/>
      <c r="AA44" s="96"/>
      <c r="AB44" s="96"/>
      <c r="AC44" s="96"/>
      <c r="AD44" s="96"/>
    </row>
    <row r="45" spans="1:30" s="195" customFormat="1" ht="20.100000000000001" customHeight="1" x14ac:dyDescent="0.25">
      <c r="A45" s="96"/>
      <c r="J45" s="85"/>
      <c r="K45" s="85"/>
      <c r="L45" s="85"/>
      <c r="M45" s="96"/>
      <c r="N45" s="96"/>
      <c r="O45" s="96"/>
      <c r="P45" s="96"/>
      <c r="Q45" s="96"/>
      <c r="R45" s="96"/>
      <c r="S45" s="96"/>
      <c r="T45" s="96"/>
      <c r="U45" s="96"/>
      <c r="V45" s="104"/>
      <c r="W45" s="96"/>
      <c r="X45" s="96"/>
      <c r="Y45" s="96"/>
      <c r="Z45" s="96"/>
      <c r="AA45" s="96"/>
      <c r="AB45" s="96"/>
      <c r="AC45" s="96"/>
      <c r="AD45" s="96"/>
    </row>
    <row r="46" spans="1:30" s="195" customFormat="1" ht="20.100000000000001" customHeight="1" x14ac:dyDescent="0.25">
      <c r="A46" s="96"/>
      <c r="J46" s="85"/>
      <c r="K46" s="85"/>
      <c r="L46" s="85"/>
      <c r="M46" s="96"/>
      <c r="N46" s="96"/>
      <c r="O46" s="96"/>
      <c r="P46" s="96"/>
      <c r="Q46" s="96"/>
      <c r="R46" s="96"/>
      <c r="S46" s="96"/>
      <c r="T46" s="96"/>
      <c r="U46" s="96"/>
      <c r="V46" s="104"/>
      <c r="W46" s="96"/>
      <c r="X46" s="96"/>
      <c r="Y46" s="96"/>
      <c r="Z46" s="96"/>
      <c r="AA46" s="96"/>
      <c r="AB46" s="96"/>
      <c r="AC46" s="96"/>
      <c r="AD46" s="96"/>
    </row>
    <row r="47" spans="1:30" s="195" customFormat="1" ht="20.100000000000001" customHeight="1" x14ac:dyDescent="0.25">
      <c r="A47" s="96"/>
      <c r="J47" s="85"/>
      <c r="K47" s="85"/>
      <c r="L47" s="85"/>
      <c r="M47" s="96"/>
      <c r="N47" s="96"/>
      <c r="O47" s="96"/>
      <c r="P47" s="96"/>
      <c r="Q47" s="96"/>
      <c r="R47" s="96"/>
      <c r="S47" s="96"/>
      <c r="T47" s="96"/>
      <c r="U47" s="96"/>
      <c r="V47" s="104"/>
      <c r="W47" s="96"/>
      <c r="X47" s="96"/>
      <c r="Y47" s="96"/>
      <c r="Z47" s="96"/>
      <c r="AA47" s="96"/>
      <c r="AB47" s="96"/>
      <c r="AC47" s="96"/>
      <c r="AD47" s="96"/>
    </row>
    <row r="48" spans="1:30" s="195" customFormat="1" ht="20.100000000000001" customHeight="1" x14ac:dyDescent="0.25">
      <c r="A48" s="96"/>
      <c r="J48" s="85"/>
      <c r="K48" s="85"/>
      <c r="L48" s="85"/>
      <c r="M48" s="96"/>
      <c r="N48" s="96"/>
      <c r="O48" s="96"/>
      <c r="P48" s="96"/>
      <c r="Q48" s="96"/>
      <c r="R48" s="96"/>
      <c r="S48" s="96"/>
      <c r="T48" s="96"/>
      <c r="U48" s="96"/>
      <c r="V48" s="104"/>
      <c r="W48" s="96"/>
      <c r="X48" s="96"/>
      <c r="Y48" s="96"/>
      <c r="Z48" s="96"/>
      <c r="AA48" s="96"/>
      <c r="AB48" s="96"/>
      <c r="AC48" s="96"/>
      <c r="AD48" s="96"/>
    </row>
    <row r="49" spans="1:30" s="195" customFormat="1" ht="20.100000000000001" customHeight="1" x14ac:dyDescent="0.2">
      <c r="A49" s="96"/>
      <c r="J49" s="85"/>
      <c r="K49" s="85"/>
      <c r="L49" s="85"/>
      <c r="M49" s="85"/>
      <c r="N49" s="85"/>
      <c r="O49" s="85"/>
      <c r="P49" s="96"/>
      <c r="Q49" s="96"/>
      <c r="R49" s="96"/>
      <c r="S49" s="97"/>
      <c r="T49" s="97"/>
      <c r="U49" s="97"/>
      <c r="V49" s="97"/>
      <c r="W49" s="96"/>
      <c r="X49" s="96"/>
      <c r="Y49" s="96"/>
      <c r="Z49" s="96"/>
      <c r="AA49" s="96"/>
      <c r="AB49" s="96"/>
      <c r="AC49" s="96"/>
      <c r="AD49" s="96"/>
    </row>
    <row r="50" spans="1:30" s="195" customFormat="1" ht="20.100000000000001" customHeight="1" x14ac:dyDescent="0.2">
      <c r="A50" s="96"/>
      <c r="J50" s="85"/>
      <c r="K50" s="85"/>
      <c r="L50" s="85"/>
      <c r="M50" s="96"/>
      <c r="N50" s="96"/>
      <c r="O50" s="96"/>
      <c r="P50" s="96"/>
      <c r="Q50" s="96"/>
      <c r="R50" s="96"/>
      <c r="S50" s="96"/>
      <c r="T50" s="96"/>
      <c r="U50" s="96"/>
      <c r="V50" s="97"/>
      <c r="W50" s="96"/>
      <c r="X50" s="96"/>
      <c r="Y50" s="96"/>
      <c r="Z50" s="96"/>
      <c r="AA50" s="96"/>
      <c r="AB50" s="96"/>
      <c r="AC50" s="96"/>
      <c r="AD50" s="96"/>
    </row>
    <row r="51" spans="1:30" s="195" customFormat="1" ht="20.100000000000001" customHeight="1" x14ac:dyDescent="0.2">
      <c r="A51" s="96"/>
      <c r="J51" s="39"/>
      <c r="K51" s="39"/>
      <c r="L51" s="85"/>
      <c r="M51" s="96"/>
      <c r="N51" s="96"/>
      <c r="O51" s="96"/>
      <c r="P51" s="96"/>
      <c r="Q51" s="96"/>
      <c r="R51" s="96"/>
      <c r="S51" s="96"/>
      <c r="T51" s="96"/>
      <c r="U51" s="96"/>
      <c r="V51" s="97"/>
      <c r="W51" s="96"/>
      <c r="X51" s="96"/>
      <c r="Y51" s="96"/>
      <c r="Z51" s="96"/>
      <c r="AA51" s="96"/>
      <c r="AB51" s="96"/>
      <c r="AC51" s="96"/>
      <c r="AD51" s="96"/>
    </row>
    <row r="52" spans="1:30" s="195" customFormat="1" ht="20.100000000000001" customHeight="1" x14ac:dyDescent="0.2">
      <c r="A52" s="96"/>
      <c r="J52" s="39"/>
      <c r="K52" s="42"/>
      <c r="L52" s="85"/>
      <c r="M52" s="96"/>
      <c r="N52" s="96"/>
      <c r="O52" s="96"/>
      <c r="P52" s="96"/>
      <c r="Q52" s="96"/>
      <c r="R52" s="96"/>
      <c r="S52" s="96"/>
      <c r="T52" s="96"/>
      <c r="U52" s="96"/>
      <c r="V52" s="97"/>
      <c r="W52" s="96"/>
      <c r="X52" s="96"/>
      <c r="Y52" s="96"/>
      <c r="Z52" s="96"/>
      <c r="AA52" s="96"/>
      <c r="AB52" s="96"/>
      <c r="AC52" s="96"/>
      <c r="AD52" s="96"/>
    </row>
    <row r="53" spans="1:30" s="195" customFormat="1" ht="20.100000000000001" customHeight="1" x14ac:dyDescent="0.2">
      <c r="A53" s="96"/>
      <c r="I53" s="39"/>
      <c r="J53" s="39"/>
      <c r="K53" s="44"/>
      <c r="L53" s="85"/>
      <c r="M53" s="96"/>
      <c r="N53" s="96"/>
      <c r="O53" s="96"/>
      <c r="P53" s="96"/>
      <c r="Q53" s="96"/>
      <c r="R53" s="96"/>
      <c r="S53" s="96"/>
      <c r="T53" s="96"/>
      <c r="U53" s="96"/>
      <c r="V53" s="97"/>
      <c r="W53" s="96"/>
      <c r="X53" s="96"/>
      <c r="Y53" s="96"/>
      <c r="Z53" s="96"/>
      <c r="AA53" s="96"/>
      <c r="AB53" s="96"/>
      <c r="AC53" s="96"/>
      <c r="AD53" s="96"/>
    </row>
    <row r="54" spans="1:30" s="195" customFormat="1" ht="20.100000000000001" customHeight="1" x14ac:dyDescent="0.2">
      <c r="A54" s="96"/>
      <c r="I54" s="39"/>
      <c r="J54" s="39"/>
      <c r="K54" s="39"/>
      <c r="L54" s="85"/>
      <c r="M54" s="96"/>
      <c r="N54" s="96"/>
      <c r="O54" s="96"/>
      <c r="P54" s="96"/>
      <c r="Q54" s="96"/>
      <c r="R54" s="96"/>
      <c r="S54" s="96"/>
      <c r="T54" s="96"/>
      <c r="U54" s="96"/>
      <c r="V54" s="97"/>
      <c r="W54" s="96"/>
      <c r="X54" s="96"/>
      <c r="Y54" s="96"/>
      <c r="Z54" s="96"/>
      <c r="AA54" s="96"/>
      <c r="AB54" s="96"/>
      <c r="AC54" s="96"/>
      <c r="AD54" s="96"/>
    </row>
    <row r="55" spans="1:30" s="195" customFormat="1" ht="20.100000000000001" customHeight="1" x14ac:dyDescent="0.2">
      <c r="A55" s="96"/>
      <c r="I55" s="96"/>
      <c r="J55" s="96"/>
      <c r="K55" s="96"/>
      <c r="L55" s="85"/>
      <c r="M55" s="96"/>
      <c r="N55" s="96"/>
      <c r="O55" s="96"/>
      <c r="P55" s="96"/>
      <c r="Q55" s="96"/>
      <c r="R55" s="96"/>
      <c r="S55" s="96"/>
      <c r="T55" s="96"/>
      <c r="U55" s="96"/>
      <c r="V55" s="97"/>
      <c r="W55" s="96"/>
      <c r="X55" s="96"/>
      <c r="Y55" s="96"/>
      <c r="Z55" s="96"/>
      <c r="AA55" s="96"/>
      <c r="AB55" s="96"/>
      <c r="AC55" s="96"/>
      <c r="AD55" s="96"/>
    </row>
    <row r="56" spans="1:30" s="195" customFormat="1" ht="20.100000000000001" customHeight="1" x14ac:dyDescent="0.2">
      <c r="A56" s="96"/>
      <c r="I56" s="96"/>
      <c r="J56" s="96"/>
      <c r="K56" s="96"/>
      <c r="L56" s="85"/>
      <c r="M56" s="96"/>
      <c r="N56" s="96"/>
      <c r="O56" s="96"/>
      <c r="P56" s="96"/>
      <c r="Q56" s="96"/>
      <c r="R56" s="96"/>
      <c r="S56" s="96"/>
      <c r="T56" s="96"/>
      <c r="U56" s="96"/>
      <c r="V56" s="97"/>
      <c r="W56" s="96"/>
      <c r="X56" s="96"/>
      <c r="Y56" s="96"/>
      <c r="Z56" s="96"/>
      <c r="AA56" s="96"/>
      <c r="AB56" s="96"/>
      <c r="AC56" s="96"/>
      <c r="AD56" s="96"/>
    </row>
    <row r="57" spans="1:30" s="195" customFormat="1" ht="20.100000000000001" customHeight="1" x14ac:dyDescent="0.2">
      <c r="A57" s="96"/>
      <c r="I57" s="85"/>
      <c r="J57" s="85"/>
      <c r="K57" s="85"/>
      <c r="L57" s="85"/>
      <c r="M57" s="85"/>
      <c r="N57" s="85"/>
      <c r="O57" s="85"/>
      <c r="P57" s="96"/>
      <c r="Q57" s="96"/>
      <c r="R57" s="96"/>
      <c r="S57" s="97"/>
      <c r="T57" s="97"/>
      <c r="U57" s="97"/>
      <c r="V57" s="97"/>
      <c r="W57" s="96"/>
      <c r="X57" s="96"/>
      <c r="Y57" s="96"/>
      <c r="Z57" s="96"/>
      <c r="AA57" s="96"/>
      <c r="AB57" s="96"/>
      <c r="AC57" s="96"/>
      <c r="AD57" s="96"/>
    </row>
    <row r="58" spans="1:30" s="195" customFormat="1" ht="20.100000000000001" customHeight="1" x14ac:dyDescent="0.2">
      <c r="A58" s="96"/>
      <c r="I58" s="85"/>
      <c r="J58" s="85"/>
      <c r="K58" s="85"/>
      <c r="L58" s="85"/>
      <c r="M58" s="85"/>
      <c r="N58" s="85"/>
      <c r="O58" s="85"/>
      <c r="P58" s="96"/>
      <c r="Q58" s="96"/>
      <c r="R58" s="96"/>
      <c r="S58" s="97"/>
      <c r="T58" s="97"/>
      <c r="U58" s="97"/>
      <c r="V58" s="97"/>
      <c r="W58" s="96"/>
      <c r="X58" s="96"/>
      <c r="Y58" s="96"/>
      <c r="Z58" s="96"/>
      <c r="AA58" s="96"/>
      <c r="AB58" s="96"/>
      <c r="AC58" s="96"/>
      <c r="AD58" s="96"/>
    </row>
    <row r="59" spans="1:30" s="195" customFormat="1" ht="20.100000000000001" customHeight="1" x14ac:dyDescent="0.2">
      <c r="A59" s="96"/>
      <c r="I59" s="85"/>
      <c r="J59" s="85"/>
      <c r="K59" s="85"/>
      <c r="L59" s="85"/>
      <c r="M59" s="85"/>
      <c r="N59" s="85"/>
      <c r="O59" s="85"/>
      <c r="P59" s="96"/>
      <c r="Q59" s="96"/>
      <c r="R59" s="96"/>
      <c r="S59" s="97"/>
      <c r="T59" s="97"/>
      <c r="U59" s="97"/>
      <c r="V59" s="97"/>
      <c r="W59" s="96"/>
      <c r="X59" s="96"/>
      <c r="Y59" s="96"/>
      <c r="Z59" s="96"/>
      <c r="AA59" s="96"/>
      <c r="AB59" s="96"/>
      <c r="AC59" s="96"/>
      <c r="AD59" s="96"/>
    </row>
    <row r="60" spans="1:30" s="195" customFormat="1" ht="20.100000000000001" customHeight="1" x14ac:dyDescent="0.2">
      <c r="A60" s="96"/>
      <c r="B60" s="96"/>
      <c r="C60" s="85"/>
      <c r="D60" s="85"/>
      <c r="E60" s="85"/>
      <c r="F60" s="85"/>
      <c r="G60" s="85"/>
      <c r="H60" s="85"/>
      <c r="I60" s="85"/>
      <c r="J60" s="85"/>
      <c r="K60" s="85"/>
      <c r="L60" s="85"/>
      <c r="M60" s="85"/>
      <c r="N60" s="85"/>
      <c r="O60" s="85"/>
      <c r="P60" s="96"/>
      <c r="Q60" s="96"/>
      <c r="R60" s="96"/>
      <c r="S60" s="97"/>
      <c r="T60" s="97"/>
      <c r="U60" s="97"/>
      <c r="V60" s="97"/>
      <c r="W60" s="96"/>
      <c r="X60" s="96"/>
      <c r="Y60" s="96"/>
      <c r="Z60" s="96"/>
      <c r="AA60" s="96"/>
      <c r="AB60" s="96"/>
      <c r="AC60" s="96"/>
      <c r="AD60" s="96"/>
    </row>
    <row r="61" spans="1:30" s="195" customFormat="1" ht="20.100000000000001" hidden="1" customHeight="1" x14ac:dyDescent="0.2">
      <c r="C61" s="196"/>
      <c r="D61" s="196"/>
      <c r="E61" s="196"/>
      <c r="F61" s="196"/>
      <c r="G61" s="196"/>
      <c r="H61" s="196"/>
      <c r="I61" s="196"/>
      <c r="J61" s="196"/>
      <c r="K61" s="196"/>
      <c r="L61" s="196"/>
      <c r="M61" s="196"/>
      <c r="N61" s="196"/>
      <c r="O61" s="196"/>
      <c r="S61" s="197"/>
      <c r="T61" s="197"/>
      <c r="U61" s="197"/>
      <c r="V61" s="197"/>
    </row>
    <row r="62" spans="1:30" s="195" customFormat="1" ht="20.100000000000001" hidden="1" customHeight="1" x14ac:dyDescent="0.2">
      <c r="C62" s="196"/>
      <c r="D62" s="196"/>
      <c r="E62" s="196"/>
      <c r="F62" s="196"/>
      <c r="G62" s="196"/>
      <c r="H62" s="196"/>
      <c r="I62" s="196"/>
      <c r="J62" s="196"/>
      <c r="K62" s="196"/>
      <c r="L62" s="196"/>
      <c r="M62" s="196"/>
      <c r="N62" s="196"/>
      <c r="O62" s="196"/>
      <c r="S62" s="197"/>
      <c r="T62" s="197"/>
      <c r="U62" s="197"/>
      <c r="V62" s="197"/>
    </row>
    <row r="63" spans="1:30" s="195" customFormat="1" ht="20.100000000000001" hidden="1" customHeight="1" x14ac:dyDescent="0.25">
      <c r="B63" s="198"/>
      <c r="C63" s="175"/>
      <c r="D63" s="175"/>
      <c r="E63" s="175"/>
      <c r="F63" s="175"/>
      <c r="G63" s="175"/>
      <c r="H63" s="196"/>
      <c r="I63" s="196"/>
      <c r="J63" s="196"/>
      <c r="K63" s="196"/>
      <c r="L63" s="196"/>
      <c r="M63" s="196"/>
      <c r="N63" s="196"/>
      <c r="O63" s="196"/>
      <c r="S63" s="197"/>
      <c r="T63" s="197"/>
      <c r="U63" s="197"/>
      <c r="V63" s="197"/>
    </row>
    <row r="64" spans="1:30" s="195" customFormat="1" ht="20.100000000000001" hidden="1" customHeight="1" x14ac:dyDescent="0.2">
      <c r="C64" s="199"/>
      <c r="D64" s="199"/>
      <c r="E64" s="199"/>
      <c r="F64" s="199"/>
      <c r="G64" s="199"/>
      <c r="H64" s="196"/>
      <c r="I64" s="196"/>
      <c r="J64" s="196"/>
      <c r="K64" s="196"/>
      <c r="L64" s="196"/>
      <c r="M64" s="196"/>
      <c r="N64" s="196"/>
      <c r="O64" s="196"/>
      <c r="S64" s="197"/>
      <c r="T64" s="197"/>
      <c r="U64" s="197"/>
      <c r="V64" s="197"/>
    </row>
    <row r="65" spans="2:22" s="195" customFormat="1" ht="20.100000000000001" hidden="1" customHeight="1" x14ac:dyDescent="0.2">
      <c r="C65" s="196"/>
      <c r="D65" s="196"/>
      <c r="E65" s="196"/>
      <c r="F65" s="196"/>
      <c r="G65" s="196"/>
      <c r="H65" s="196"/>
      <c r="I65" s="196"/>
      <c r="J65" s="196"/>
      <c r="K65" s="196"/>
      <c r="L65" s="196"/>
      <c r="M65" s="196"/>
      <c r="N65" s="196"/>
      <c r="O65" s="196"/>
      <c r="S65" s="197"/>
      <c r="T65" s="197"/>
      <c r="U65" s="197"/>
      <c r="V65" s="197"/>
    </row>
    <row r="66" spans="2:22" s="195" customFormat="1" ht="20.100000000000001" hidden="1" customHeight="1" x14ac:dyDescent="0.2">
      <c r="H66" s="196"/>
      <c r="I66" s="196"/>
      <c r="J66" s="196"/>
      <c r="K66" s="196"/>
      <c r="L66" s="196"/>
      <c r="M66" s="196"/>
      <c r="N66" s="196"/>
      <c r="O66" s="196"/>
      <c r="S66" s="197"/>
      <c r="T66" s="197"/>
      <c r="U66" s="197"/>
      <c r="V66" s="197"/>
    </row>
    <row r="67" spans="2:22" s="195" customFormat="1" ht="20.100000000000001" hidden="1" customHeight="1" x14ac:dyDescent="0.2">
      <c r="H67" s="196"/>
      <c r="I67" s="196"/>
      <c r="J67" s="196"/>
      <c r="K67" s="196"/>
      <c r="L67" s="196"/>
      <c r="M67" s="196"/>
      <c r="N67" s="196"/>
      <c r="O67" s="196"/>
      <c r="S67" s="197"/>
      <c r="T67" s="197"/>
      <c r="U67" s="197"/>
      <c r="V67" s="197"/>
    </row>
    <row r="68" spans="2:22" s="195" customFormat="1" ht="20.100000000000001" hidden="1" customHeight="1" x14ac:dyDescent="0.2">
      <c r="H68" s="196"/>
      <c r="I68" s="196"/>
      <c r="J68" s="196"/>
      <c r="K68" s="196"/>
      <c r="L68" s="196"/>
      <c r="M68" s="196"/>
      <c r="N68" s="196"/>
      <c r="O68" s="196"/>
      <c r="S68" s="197"/>
      <c r="T68" s="197"/>
      <c r="U68" s="197"/>
      <c r="V68" s="197"/>
    </row>
    <row r="69" spans="2:22" s="195" customFormat="1" ht="20.100000000000001" hidden="1" customHeight="1" x14ac:dyDescent="0.2">
      <c r="C69" s="196"/>
      <c r="D69" s="196"/>
      <c r="E69" s="196"/>
      <c r="F69" s="196"/>
      <c r="G69" s="196"/>
      <c r="H69" s="196"/>
      <c r="I69" s="196"/>
      <c r="J69" s="196"/>
      <c r="K69" s="196"/>
      <c r="L69" s="196"/>
      <c r="M69" s="196"/>
      <c r="N69" s="196"/>
      <c r="O69" s="196"/>
      <c r="S69" s="197"/>
      <c r="T69" s="197"/>
      <c r="U69" s="197"/>
      <c r="V69" s="197"/>
    </row>
    <row r="70" spans="2:22" s="195" customFormat="1" ht="20.100000000000001" hidden="1" customHeight="1" x14ac:dyDescent="0.2">
      <c r="B70" s="425"/>
      <c r="C70" s="426"/>
      <c r="D70" s="426"/>
      <c r="E70" s="426"/>
      <c r="F70" s="426"/>
      <c r="G70" s="426"/>
      <c r="H70" s="426"/>
      <c r="I70" s="196"/>
      <c r="J70" s="196"/>
      <c r="K70" s="196"/>
      <c r="L70" s="196"/>
      <c r="M70" s="196"/>
      <c r="N70" s="196"/>
      <c r="O70" s="196"/>
      <c r="P70" s="426"/>
      <c r="Q70" s="427"/>
      <c r="R70" s="427"/>
      <c r="S70" s="427"/>
      <c r="T70" s="427"/>
      <c r="U70" s="427"/>
      <c r="V70" s="197"/>
    </row>
    <row r="71" spans="2:22" s="195" customFormat="1" ht="20.100000000000001" hidden="1" customHeight="1" x14ac:dyDescent="0.2">
      <c r="B71" s="425"/>
      <c r="C71" s="199"/>
      <c r="D71" s="199"/>
      <c r="E71" s="199"/>
      <c r="F71" s="199"/>
      <c r="G71" s="199"/>
      <c r="H71" s="199"/>
      <c r="I71" s="196"/>
      <c r="J71" s="196"/>
      <c r="K71" s="196"/>
      <c r="L71" s="196"/>
      <c r="M71" s="196"/>
      <c r="N71" s="196"/>
      <c r="O71" s="196"/>
      <c r="P71" s="199"/>
      <c r="Q71" s="199"/>
      <c r="R71" s="199"/>
      <c r="S71" s="199"/>
      <c r="T71" s="199"/>
      <c r="U71" s="199"/>
      <c r="V71" s="197"/>
    </row>
    <row r="72" spans="2:22" s="195" customFormat="1" ht="29.25" hidden="1" customHeight="1" x14ac:dyDescent="0.2">
      <c r="B72" s="200"/>
      <c r="C72" s="428"/>
      <c r="D72" s="428"/>
      <c r="E72" s="428"/>
      <c r="F72" s="201"/>
      <c r="G72" s="429"/>
      <c r="H72" s="429"/>
      <c r="I72" s="196"/>
      <c r="P72" s="202"/>
      <c r="Q72" s="202"/>
      <c r="R72" s="202"/>
      <c r="S72" s="202"/>
      <c r="T72" s="202"/>
      <c r="U72" s="202"/>
    </row>
    <row r="73" spans="2:22" s="195" customFormat="1" ht="29.25" hidden="1" customHeight="1" x14ac:dyDescent="0.25">
      <c r="B73" s="198"/>
      <c r="C73" s="256"/>
      <c r="D73" s="256"/>
      <c r="E73" s="256"/>
      <c r="F73" s="201"/>
      <c r="G73" s="257"/>
      <c r="H73" s="257"/>
      <c r="I73" s="196"/>
      <c r="P73" s="202"/>
      <c r="Q73" s="202"/>
      <c r="R73" s="202"/>
      <c r="S73" s="202"/>
      <c r="T73" s="202"/>
      <c r="U73" s="202"/>
    </row>
    <row r="74" spans="2:22" s="195" customFormat="1" ht="20.100000000000001" hidden="1" customHeight="1" x14ac:dyDescent="0.2">
      <c r="C74" s="196"/>
      <c r="D74" s="196"/>
      <c r="E74" s="196"/>
      <c r="F74" s="196"/>
      <c r="G74" s="196"/>
      <c r="H74" s="196"/>
      <c r="I74" s="196"/>
      <c r="J74" s="196"/>
      <c r="P74" s="196"/>
      <c r="Q74" s="196"/>
      <c r="R74" s="196"/>
      <c r="S74" s="196"/>
      <c r="T74" s="196"/>
      <c r="U74" s="196"/>
    </row>
    <row r="75" spans="2:22" s="195" customFormat="1" ht="20.100000000000001" hidden="1" customHeight="1" x14ac:dyDescent="0.2">
      <c r="C75" s="196"/>
      <c r="D75" s="196"/>
      <c r="E75" s="196"/>
      <c r="F75" s="196"/>
      <c r="G75" s="196"/>
      <c r="H75" s="196"/>
      <c r="I75" s="196"/>
      <c r="J75" s="196"/>
      <c r="P75" s="196"/>
      <c r="Q75" s="196"/>
      <c r="R75" s="196"/>
      <c r="S75" s="196"/>
      <c r="T75" s="196"/>
      <c r="U75" s="196"/>
    </row>
    <row r="76" spans="2:22" s="195" customFormat="1" ht="27" hidden="1" customHeight="1" x14ac:dyDescent="0.25">
      <c r="B76" s="200"/>
      <c r="C76" s="205"/>
      <c r="D76" s="196"/>
      <c r="E76" s="206"/>
      <c r="F76" s="207"/>
      <c r="G76" s="208"/>
      <c r="H76" s="208"/>
      <c r="I76" s="196"/>
      <c r="J76" s="209"/>
      <c r="K76" s="198"/>
      <c r="L76" s="198"/>
      <c r="M76" s="198"/>
      <c r="N76" s="198"/>
      <c r="O76" s="198"/>
      <c r="P76" s="202"/>
      <c r="Q76" s="202"/>
      <c r="R76" s="202"/>
      <c r="S76" s="201"/>
      <c r="T76" s="208"/>
      <c r="U76" s="208"/>
    </row>
    <row r="77" spans="2:22" s="195" customFormat="1" ht="20.100000000000001" hidden="1" customHeight="1" x14ac:dyDescent="0.2">
      <c r="C77" s="197"/>
      <c r="D77" s="197"/>
      <c r="E77" s="197"/>
      <c r="F77" s="197"/>
      <c r="G77" s="197"/>
      <c r="H77" s="197"/>
      <c r="I77" s="196"/>
      <c r="J77" s="196"/>
      <c r="P77" s="197"/>
      <c r="Q77" s="197"/>
      <c r="R77" s="197"/>
      <c r="S77" s="197"/>
      <c r="T77" s="197"/>
      <c r="U77" s="197"/>
    </row>
    <row r="78" spans="2:22" s="195" customFormat="1" ht="20.100000000000001" hidden="1" customHeight="1" x14ac:dyDescent="0.25">
      <c r="B78" s="198"/>
      <c r="C78" s="210"/>
      <c r="D78" s="210"/>
      <c r="E78" s="210"/>
      <c r="F78" s="210"/>
      <c r="G78" s="210"/>
      <c r="H78" s="210"/>
      <c r="I78" s="196"/>
      <c r="J78" s="210"/>
      <c r="K78" s="198"/>
      <c r="L78" s="198"/>
      <c r="M78" s="198"/>
      <c r="N78" s="198"/>
      <c r="O78" s="198"/>
      <c r="P78" s="210"/>
      <c r="Q78" s="210"/>
      <c r="R78" s="210"/>
      <c r="S78" s="210"/>
      <c r="T78" s="210"/>
      <c r="U78" s="210"/>
    </row>
    <row r="79" spans="2:22" s="195" customFormat="1" ht="20.100000000000001" hidden="1" customHeight="1" x14ac:dyDescent="0.2">
      <c r="C79" s="197"/>
      <c r="D79" s="197"/>
      <c r="E79" s="197"/>
      <c r="F79" s="197"/>
      <c r="G79" s="197"/>
      <c r="H79" s="197"/>
      <c r="I79" s="196"/>
      <c r="J79" s="197"/>
    </row>
    <row r="80" spans="2:22" s="195" customFormat="1" ht="20.100000000000001" hidden="1" customHeight="1" x14ac:dyDescent="0.2">
      <c r="C80" s="196"/>
      <c r="D80" s="196"/>
      <c r="E80" s="196"/>
      <c r="F80" s="196"/>
      <c r="G80" s="196"/>
      <c r="H80" s="196"/>
      <c r="I80" s="196"/>
      <c r="J80" s="196"/>
    </row>
    <row r="81" spans="2:21" s="195" customFormat="1" ht="20.100000000000001" hidden="1" customHeight="1" x14ac:dyDescent="0.2">
      <c r="C81" s="196"/>
      <c r="D81" s="196"/>
      <c r="E81" s="196"/>
      <c r="F81" s="196"/>
      <c r="G81" s="196"/>
      <c r="H81" s="196"/>
      <c r="J81" s="196"/>
    </row>
    <row r="82" spans="2:21" s="195" customFormat="1" ht="20.100000000000001" hidden="1" customHeight="1" x14ac:dyDescent="0.2">
      <c r="C82" s="196"/>
      <c r="D82" s="196"/>
      <c r="E82" s="196"/>
      <c r="F82" s="196"/>
      <c r="G82" s="196"/>
      <c r="H82" s="196"/>
      <c r="J82" s="196"/>
    </row>
    <row r="83" spans="2:21" s="195" customFormat="1" ht="20.100000000000001" hidden="1" customHeight="1" x14ac:dyDescent="0.25">
      <c r="I83" s="196"/>
      <c r="J83" s="196"/>
      <c r="K83" s="196"/>
      <c r="L83" s="196"/>
      <c r="M83" s="430"/>
      <c r="N83" s="430"/>
      <c r="O83" s="430"/>
      <c r="P83" s="431"/>
      <c r="Q83" s="431"/>
      <c r="R83" s="431"/>
      <c r="S83" s="431"/>
      <c r="T83" s="431"/>
      <c r="U83" s="431"/>
    </row>
    <row r="84" spans="2:21" s="195" customFormat="1" ht="20.100000000000001" hidden="1" customHeight="1" x14ac:dyDescent="0.25">
      <c r="I84" s="196"/>
      <c r="J84" s="196"/>
      <c r="K84" s="196"/>
      <c r="L84" s="196"/>
      <c r="M84" s="430"/>
      <c r="N84" s="430"/>
      <c r="O84" s="430"/>
      <c r="P84" s="211"/>
      <c r="Q84" s="211"/>
      <c r="R84" s="211"/>
      <c r="S84" s="211"/>
      <c r="T84" s="211"/>
      <c r="U84" s="211"/>
    </row>
    <row r="85" spans="2:21" s="195" customFormat="1" ht="20.100000000000001" hidden="1" customHeight="1" x14ac:dyDescent="0.25">
      <c r="I85" s="196"/>
      <c r="J85" s="196"/>
      <c r="K85" s="196"/>
      <c r="L85" s="196"/>
      <c r="M85" s="430"/>
      <c r="N85" s="430"/>
      <c r="O85" s="430"/>
      <c r="P85" s="197"/>
      <c r="Q85" s="197"/>
      <c r="R85" s="197"/>
      <c r="S85" s="197"/>
      <c r="T85" s="197"/>
      <c r="U85" s="197"/>
    </row>
    <row r="86" spans="2:21" s="195" customFormat="1" ht="20.100000000000001" hidden="1" customHeight="1" x14ac:dyDescent="0.25">
      <c r="I86" s="197"/>
      <c r="J86" s="196"/>
      <c r="K86" s="196"/>
      <c r="L86" s="196"/>
      <c r="M86" s="430"/>
      <c r="N86" s="430"/>
      <c r="O86" s="430"/>
      <c r="P86" s="197"/>
      <c r="Q86" s="197"/>
      <c r="R86" s="197"/>
      <c r="S86" s="197"/>
      <c r="T86" s="197"/>
      <c r="U86" s="197"/>
    </row>
    <row r="87" spans="2:21" s="195" customFormat="1" ht="20.100000000000001" hidden="1" customHeight="1" x14ac:dyDescent="0.25">
      <c r="I87" s="210"/>
      <c r="J87" s="196"/>
      <c r="K87" s="196"/>
      <c r="L87" s="196"/>
      <c r="M87" s="430"/>
      <c r="N87" s="430"/>
      <c r="O87" s="430"/>
      <c r="P87" s="197"/>
      <c r="Q87" s="197"/>
      <c r="R87" s="197"/>
      <c r="S87" s="197"/>
      <c r="T87" s="197"/>
      <c r="U87" s="197"/>
    </row>
    <row r="88" spans="2:21" s="195" customFormat="1" ht="20.100000000000001" hidden="1" customHeight="1" x14ac:dyDescent="0.25">
      <c r="I88" s="197"/>
      <c r="J88" s="196"/>
      <c r="K88" s="196"/>
      <c r="L88" s="196"/>
      <c r="M88" s="430"/>
      <c r="N88" s="430"/>
      <c r="O88" s="430"/>
      <c r="P88" s="197"/>
      <c r="Q88" s="197"/>
      <c r="R88" s="197"/>
      <c r="S88" s="197"/>
      <c r="T88" s="197"/>
      <c r="U88" s="197"/>
    </row>
    <row r="89" spans="2:21" s="195" customFormat="1" ht="20.100000000000001" hidden="1" customHeight="1" x14ac:dyDescent="0.25">
      <c r="C89" s="197"/>
      <c r="D89" s="197"/>
      <c r="E89" s="197"/>
      <c r="F89" s="197"/>
      <c r="G89" s="197"/>
      <c r="H89" s="197"/>
      <c r="I89" s="196"/>
      <c r="J89" s="196"/>
      <c r="K89" s="196"/>
      <c r="L89" s="196"/>
      <c r="M89" s="430"/>
      <c r="N89" s="430"/>
      <c r="O89" s="430"/>
      <c r="P89" s="197"/>
      <c r="Q89" s="197"/>
      <c r="R89" s="197"/>
      <c r="S89" s="197"/>
      <c r="T89" s="197"/>
      <c r="U89" s="197"/>
    </row>
    <row r="90" spans="2:21" s="195" customFormat="1" ht="20.100000000000001" hidden="1" customHeight="1" x14ac:dyDescent="0.2">
      <c r="C90" s="196"/>
      <c r="D90" s="196"/>
      <c r="E90" s="196"/>
      <c r="F90" s="196"/>
      <c r="G90" s="196"/>
      <c r="H90" s="196"/>
      <c r="I90" s="196"/>
      <c r="J90" s="196"/>
      <c r="K90" s="196"/>
      <c r="L90" s="196"/>
      <c r="M90" s="196"/>
      <c r="N90" s="196"/>
      <c r="O90" s="196"/>
    </row>
    <row r="91" spans="2:21" s="195" customFormat="1" ht="20.100000000000001" hidden="1" customHeight="1" x14ac:dyDescent="0.2">
      <c r="C91" s="196"/>
      <c r="D91" s="196"/>
      <c r="E91" s="196"/>
      <c r="F91" s="196"/>
      <c r="G91" s="196"/>
      <c r="H91" s="196"/>
      <c r="I91" s="196"/>
      <c r="J91" s="196"/>
      <c r="K91" s="196"/>
      <c r="L91" s="196"/>
      <c r="M91" s="196"/>
      <c r="N91" s="196"/>
      <c r="O91" s="196"/>
    </row>
    <row r="92" spans="2:21" s="195" customFormat="1" ht="20.100000000000001" hidden="1" customHeight="1" x14ac:dyDescent="0.25">
      <c r="C92" s="175"/>
      <c r="D92" s="175"/>
      <c r="E92" s="175"/>
      <c r="F92" s="175"/>
      <c r="G92" s="175"/>
      <c r="H92" s="175"/>
      <c r="I92" s="175"/>
      <c r="J92" s="175"/>
      <c r="K92" s="175"/>
      <c r="L92" s="175"/>
      <c r="M92" s="175"/>
      <c r="N92" s="175"/>
      <c r="O92" s="175"/>
    </row>
    <row r="93" spans="2:21" s="195" customFormat="1" ht="20.100000000000001" hidden="1" customHeight="1" x14ac:dyDescent="0.25">
      <c r="B93" s="175"/>
      <c r="C93" s="175"/>
      <c r="D93" s="175"/>
      <c r="E93" s="175"/>
      <c r="F93" s="175"/>
      <c r="G93" s="175"/>
      <c r="H93" s="175"/>
      <c r="I93" s="199"/>
      <c r="J93" s="175"/>
      <c r="K93" s="175"/>
      <c r="L93" s="175"/>
      <c r="M93" s="175"/>
      <c r="N93" s="175"/>
      <c r="O93" s="175"/>
      <c r="P93" s="175"/>
      <c r="Q93" s="175"/>
      <c r="R93" s="175"/>
    </row>
    <row r="94" spans="2:21" s="195" customFormat="1" ht="20.100000000000001" hidden="1" customHeight="1" x14ac:dyDescent="0.25">
      <c r="B94" s="175"/>
      <c r="C94" s="175"/>
      <c r="D94" s="175"/>
      <c r="E94" s="175"/>
      <c r="F94" s="175"/>
      <c r="G94" s="175"/>
      <c r="H94" s="175"/>
      <c r="I94" s="196"/>
      <c r="J94" s="175"/>
      <c r="K94" s="175"/>
      <c r="L94" s="175"/>
      <c r="M94" s="175"/>
      <c r="N94" s="175"/>
      <c r="O94" s="175"/>
      <c r="P94" s="175"/>
      <c r="Q94" s="175"/>
      <c r="R94" s="175"/>
    </row>
    <row r="95" spans="2:21" s="195" customFormat="1" ht="20.100000000000001" hidden="1" customHeight="1" x14ac:dyDescent="0.25">
      <c r="B95" s="175"/>
      <c r="C95" s="175"/>
      <c r="D95" s="175"/>
      <c r="E95" s="175"/>
      <c r="F95" s="175"/>
      <c r="G95" s="175"/>
      <c r="H95" s="175"/>
      <c r="J95" s="175"/>
      <c r="K95" s="175"/>
      <c r="L95" s="175"/>
      <c r="M95" s="175"/>
      <c r="N95" s="175"/>
      <c r="O95" s="175"/>
      <c r="P95" s="175"/>
      <c r="Q95" s="175"/>
      <c r="R95" s="175"/>
    </row>
    <row r="96" spans="2:21" s="195" customFormat="1" ht="20.100000000000001" hidden="1" customHeight="1" x14ac:dyDescent="0.25">
      <c r="B96" s="175"/>
      <c r="C96" s="175"/>
      <c r="D96" s="175"/>
      <c r="E96" s="175"/>
      <c r="F96" s="175"/>
      <c r="G96" s="175"/>
      <c r="H96" s="175"/>
      <c r="J96" s="175"/>
      <c r="K96" s="175"/>
      <c r="L96" s="175"/>
      <c r="M96" s="175"/>
      <c r="N96" s="175"/>
      <c r="O96" s="175"/>
      <c r="P96" s="175"/>
      <c r="Q96" s="175"/>
      <c r="R96" s="175"/>
    </row>
    <row r="97" spans="2:20" s="195" customFormat="1" ht="20.100000000000001" hidden="1" customHeight="1" x14ac:dyDescent="0.25">
      <c r="B97" s="175"/>
      <c r="C97" s="175"/>
      <c r="D97" s="175"/>
      <c r="E97" s="175"/>
      <c r="F97" s="175"/>
      <c r="G97" s="175"/>
      <c r="H97" s="175"/>
      <c r="J97" s="175"/>
      <c r="K97" s="175"/>
      <c r="L97" s="175"/>
      <c r="M97" s="175"/>
      <c r="N97" s="175"/>
      <c r="O97" s="175"/>
      <c r="P97" s="175"/>
      <c r="Q97" s="175"/>
      <c r="R97" s="175"/>
    </row>
    <row r="98" spans="2:20" s="195" customFormat="1" ht="20.100000000000001" hidden="1" customHeight="1" x14ac:dyDescent="0.25">
      <c r="B98" s="175"/>
      <c r="C98" s="175"/>
      <c r="D98" s="175"/>
      <c r="E98" s="175"/>
      <c r="F98" s="175"/>
      <c r="G98" s="175"/>
      <c r="H98" s="175"/>
      <c r="I98" s="197"/>
      <c r="J98" s="175"/>
      <c r="K98" s="175"/>
      <c r="L98" s="175"/>
      <c r="M98" s="175"/>
      <c r="N98" s="175"/>
      <c r="O98" s="175"/>
      <c r="P98" s="175"/>
      <c r="Q98" s="175"/>
      <c r="R98" s="175"/>
    </row>
    <row r="99" spans="2:20" s="195" customFormat="1" ht="20.100000000000001" hidden="1" customHeight="1" x14ac:dyDescent="0.25">
      <c r="B99" s="175"/>
      <c r="C99" s="175"/>
      <c r="D99" s="175"/>
      <c r="E99" s="175"/>
      <c r="F99" s="175"/>
      <c r="G99" s="175"/>
      <c r="H99" s="175"/>
      <c r="I99" s="196"/>
      <c r="J99" s="175"/>
      <c r="K99" s="175"/>
      <c r="L99" s="175"/>
      <c r="M99" s="175"/>
      <c r="N99" s="175"/>
      <c r="O99" s="175"/>
      <c r="P99" s="175"/>
      <c r="Q99" s="175"/>
      <c r="R99" s="175"/>
    </row>
    <row r="100" spans="2:20" s="195" customFormat="1" ht="20.100000000000001" hidden="1" customHeight="1" x14ac:dyDescent="0.25">
      <c r="B100" s="175"/>
      <c r="C100" s="175"/>
      <c r="D100" s="175"/>
      <c r="E100" s="175"/>
      <c r="F100" s="175"/>
      <c r="G100" s="175"/>
      <c r="H100" s="175"/>
      <c r="I100" s="196"/>
      <c r="J100" s="175"/>
      <c r="K100" s="175"/>
      <c r="L100" s="175"/>
      <c r="M100" s="175"/>
      <c r="N100" s="175"/>
      <c r="O100" s="175"/>
      <c r="P100" s="175"/>
      <c r="Q100" s="175"/>
      <c r="R100" s="175"/>
    </row>
    <row r="101" spans="2:20" s="195" customFormat="1" ht="20.100000000000001" hidden="1" customHeight="1" x14ac:dyDescent="0.25">
      <c r="B101" s="175"/>
      <c r="C101" s="175"/>
      <c r="D101" s="175"/>
      <c r="E101" s="175"/>
      <c r="F101" s="175"/>
      <c r="G101" s="175"/>
      <c r="H101" s="175"/>
      <c r="I101" s="175"/>
      <c r="J101" s="175"/>
      <c r="K101" s="175"/>
      <c r="L101" s="175"/>
      <c r="M101" s="175"/>
      <c r="N101" s="175"/>
      <c r="O101" s="175"/>
      <c r="P101" s="175"/>
      <c r="Q101" s="175"/>
      <c r="R101" s="175"/>
    </row>
    <row r="102" spans="2:20" s="195" customFormat="1" ht="20.100000000000001" hidden="1" customHeight="1" x14ac:dyDescent="0.25">
      <c r="B102" s="175"/>
      <c r="C102" s="175"/>
      <c r="D102" s="175"/>
      <c r="E102" s="175"/>
      <c r="F102" s="175"/>
      <c r="G102" s="175"/>
      <c r="H102" s="175"/>
      <c r="I102" s="175"/>
      <c r="J102" s="175"/>
      <c r="K102" s="175"/>
      <c r="L102" s="175"/>
      <c r="M102" s="175"/>
      <c r="N102" s="175"/>
      <c r="O102" s="175"/>
      <c r="P102" s="175"/>
      <c r="Q102" s="175"/>
      <c r="R102" s="175"/>
    </row>
    <row r="103" spans="2:20" s="195" customFormat="1" ht="20.100000000000001" hidden="1" customHeight="1" x14ac:dyDescent="0.25">
      <c r="B103" s="175"/>
      <c r="C103" s="175"/>
      <c r="D103" s="175"/>
      <c r="E103" s="175"/>
      <c r="F103" s="175"/>
      <c r="G103" s="175"/>
      <c r="H103" s="175"/>
      <c r="I103" s="175"/>
      <c r="J103" s="175"/>
      <c r="K103" s="175"/>
      <c r="L103" s="175"/>
      <c r="M103" s="175"/>
      <c r="N103" s="175"/>
      <c r="O103" s="175"/>
      <c r="P103" s="175"/>
      <c r="Q103" s="175"/>
      <c r="R103" s="175"/>
    </row>
    <row r="104" spans="2:20" s="195" customFormat="1" ht="20.100000000000001" hidden="1" customHeight="1" x14ac:dyDescent="0.25">
      <c r="B104" s="175"/>
      <c r="C104" s="175"/>
      <c r="D104" s="175"/>
      <c r="E104" s="175"/>
      <c r="F104" s="175"/>
      <c r="G104" s="175"/>
      <c r="H104" s="175"/>
      <c r="I104" s="175"/>
      <c r="J104" s="175"/>
      <c r="K104" s="175"/>
      <c r="L104" s="175"/>
      <c r="M104" s="175"/>
      <c r="N104" s="175"/>
      <c r="O104" s="175"/>
      <c r="P104" s="175"/>
      <c r="Q104" s="175"/>
      <c r="R104" s="175"/>
      <c r="S104" s="175"/>
      <c r="T104" s="175"/>
    </row>
    <row r="105" spans="2:20" s="195" customFormat="1" ht="20.100000000000001" hidden="1" customHeight="1" x14ac:dyDescent="0.25">
      <c r="B105" s="175"/>
      <c r="C105" s="175"/>
      <c r="D105" s="175"/>
      <c r="E105" s="175"/>
      <c r="F105" s="175"/>
      <c r="G105" s="175"/>
      <c r="H105" s="175"/>
      <c r="I105" s="175"/>
      <c r="J105" s="175"/>
      <c r="K105" s="175"/>
      <c r="L105" s="175"/>
      <c r="M105" s="175"/>
      <c r="N105" s="175"/>
      <c r="O105" s="175"/>
      <c r="P105" s="175"/>
      <c r="Q105" s="175"/>
      <c r="R105" s="175"/>
      <c r="T105" s="175"/>
    </row>
    <row r="106" spans="2:20" s="195" customFormat="1" ht="20.100000000000001" hidden="1" customHeight="1" x14ac:dyDescent="0.25">
      <c r="B106" s="175"/>
      <c r="C106" s="175"/>
      <c r="D106" s="175"/>
      <c r="E106" s="175"/>
      <c r="F106" s="175"/>
      <c r="G106" s="175"/>
      <c r="H106" s="175"/>
      <c r="I106" s="175"/>
      <c r="J106" s="175"/>
      <c r="K106" s="175"/>
      <c r="L106" s="175"/>
      <c r="M106" s="175"/>
      <c r="N106" s="175"/>
      <c r="O106" s="175"/>
      <c r="P106" s="175"/>
      <c r="Q106" s="175"/>
      <c r="R106" s="175"/>
      <c r="T106" s="175"/>
    </row>
    <row r="107" spans="2:20" s="195" customFormat="1" ht="20.100000000000001" hidden="1" customHeight="1" x14ac:dyDescent="0.25">
      <c r="B107" s="175"/>
      <c r="C107" s="175"/>
      <c r="D107" s="175"/>
      <c r="E107" s="175"/>
      <c r="F107" s="175"/>
      <c r="G107" s="175"/>
      <c r="H107" s="175"/>
      <c r="I107" s="175"/>
      <c r="J107" s="175"/>
      <c r="K107" s="175"/>
      <c r="L107" s="175"/>
      <c r="M107" s="175"/>
      <c r="N107" s="175"/>
      <c r="O107" s="175"/>
      <c r="P107" s="175"/>
      <c r="Q107" s="175"/>
      <c r="R107" s="175"/>
      <c r="T107" s="175"/>
    </row>
    <row r="108" spans="2:20" s="195" customFormat="1" ht="20.100000000000001" hidden="1" customHeight="1" x14ac:dyDescent="0.25">
      <c r="B108" s="175"/>
      <c r="C108" s="175"/>
      <c r="D108" s="175"/>
      <c r="E108" s="175"/>
      <c r="F108" s="175"/>
      <c r="G108" s="175"/>
      <c r="H108" s="175"/>
      <c r="I108" s="175"/>
      <c r="J108" s="175"/>
      <c r="K108" s="175"/>
      <c r="L108" s="175"/>
      <c r="M108" s="175"/>
      <c r="N108" s="175"/>
      <c r="O108" s="175"/>
      <c r="P108" s="175"/>
      <c r="Q108" s="175"/>
      <c r="R108" s="175"/>
      <c r="T108" s="175"/>
    </row>
  </sheetData>
  <sheetProtection algorithmName="SHA-512" hashValue="9MdZI0l6SYL4dxVgAzF6Kvq8ukNR9Y34jRgg2hJA53IyKErQQUdUJIJ1DfrHzOfi9vLjJ7EAlHRBBTDKw8uebw==" saltValue="4R5D/Al7rd7xgW1plbPAOA==" spinCount="100000" sheet="1" selectLockedCells="1"/>
  <mergeCells count="38">
    <mergeCell ref="M88:O88"/>
    <mergeCell ref="M89:O89"/>
    <mergeCell ref="M83:O83"/>
    <mergeCell ref="P83:U83"/>
    <mergeCell ref="M84:O84"/>
    <mergeCell ref="M85:O85"/>
    <mergeCell ref="M86:O86"/>
    <mergeCell ref="M87:O87"/>
    <mergeCell ref="M36:O36"/>
    <mergeCell ref="B70:B71"/>
    <mergeCell ref="C70:H70"/>
    <mergeCell ref="P70:U70"/>
    <mergeCell ref="C72:E72"/>
    <mergeCell ref="G72:H72"/>
    <mergeCell ref="M35:O35"/>
    <mergeCell ref="P5:U5"/>
    <mergeCell ref="W5:AB5"/>
    <mergeCell ref="C6:H6"/>
    <mergeCell ref="P6:U6"/>
    <mergeCell ref="W6:AB6"/>
    <mergeCell ref="C7:H7"/>
    <mergeCell ref="P7:U7"/>
    <mergeCell ref="W7:AB7"/>
    <mergeCell ref="M9:N9"/>
    <mergeCell ref="P9:U9"/>
    <mergeCell ref="W9:AB9"/>
    <mergeCell ref="J10:K10"/>
    <mergeCell ref="M10:N10"/>
    <mergeCell ref="C3:G4"/>
    <mergeCell ref="H3:H4"/>
    <mergeCell ref="J3:K4"/>
    <mergeCell ref="M3:N4"/>
    <mergeCell ref="B5:B10"/>
    <mergeCell ref="C5:H5"/>
    <mergeCell ref="J5:K8"/>
    <mergeCell ref="M5:N8"/>
    <mergeCell ref="C9:H9"/>
    <mergeCell ref="J9:K9"/>
  </mergeCells>
  <pageMargins left="0.7" right="0.7" top="0.75" bottom="0.75" header="0.3" footer="0.3"/>
  <pageSetup paperSize="9" scale="60"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DC5CF-ADD0-43F4-8785-D377200BF6A6}">
  <sheetPr>
    <tabColor theme="8" tint="0.39997558519241921"/>
  </sheetPr>
  <dimension ref="A1:CA71"/>
  <sheetViews>
    <sheetView zoomScaleNormal="100" workbookViewId="0">
      <selection activeCell="C9" sqref="C9"/>
    </sheetView>
  </sheetViews>
  <sheetFormatPr defaultColWidth="0" defaultRowHeight="15" zeroHeight="1" x14ac:dyDescent="0.25"/>
  <cols>
    <col min="1" max="1" width="1.7109375" style="175" customWidth="1"/>
    <col min="2" max="2" width="37" style="175" customWidth="1"/>
    <col min="3" max="3" width="10.140625" style="175" customWidth="1"/>
    <col min="4" max="4" width="15.85546875" style="175" customWidth="1"/>
    <col min="5" max="5" width="15.28515625" style="175" customWidth="1"/>
    <col min="6" max="6" width="13.5703125" style="175" customWidth="1"/>
    <col min="7" max="7" width="15.85546875" style="175" customWidth="1"/>
    <col min="8" max="8" width="15.28515625" style="175" customWidth="1"/>
    <col min="9" max="9" width="14.140625" style="175" customWidth="1"/>
    <col min="10" max="10" width="15.28515625" style="175" customWidth="1"/>
    <col min="11" max="11" width="1.28515625" style="184" customWidth="1"/>
    <col min="12" max="12" width="13.42578125" style="175" customWidth="1"/>
    <col min="13" max="18" width="8.42578125" style="175" customWidth="1"/>
    <col min="19" max="19" width="1.5703125" style="175" customWidth="1"/>
    <col min="20" max="25" width="8.42578125" style="175" customWidth="1"/>
    <col min="26" max="26" width="1.28515625" style="175" customWidth="1"/>
    <col min="27" max="32" width="8.42578125" style="175" customWidth="1"/>
    <col min="33" max="33" width="1.5703125" style="175" customWidth="1"/>
    <col min="34" max="39" width="8.42578125" style="185" customWidth="1"/>
    <col min="40" max="40" width="1.28515625" style="175" customWidth="1"/>
    <col min="41" max="45" width="8.42578125" style="175" customWidth="1"/>
    <col min="46" max="46" width="9" style="175" bestFit="1" customWidth="1"/>
    <col min="47" max="47" width="1.140625" style="175" customWidth="1"/>
    <col min="48" max="49" width="8.42578125" style="175" customWidth="1"/>
    <col min="50" max="50" width="8.42578125" style="185" customWidth="1"/>
    <col min="51" max="53" width="8.42578125" style="175" customWidth="1"/>
    <col min="54" max="54" width="1.28515625" style="175" customWidth="1"/>
    <col min="55" max="60" width="8.42578125" style="175" customWidth="1"/>
    <col min="61" max="61" width="1.28515625" style="175" customWidth="1"/>
    <col min="62" max="62" width="7.28515625" style="175" customWidth="1"/>
    <col min="63" max="63" width="0.85546875" style="175" customWidth="1"/>
    <col min="64" max="69" width="8.42578125" style="185" customWidth="1"/>
    <col min="70" max="70" width="1.28515625" style="175" customWidth="1"/>
    <col min="71" max="76" width="8.42578125" style="175" customWidth="1"/>
    <col min="77" max="78" width="9.140625" style="175" customWidth="1"/>
    <col min="79" max="79" width="0" style="175" hidden="1" customWidth="1"/>
    <col min="80" max="16384" width="9.140625" style="175" hidden="1"/>
  </cols>
  <sheetData>
    <row r="1" spans="1:77" ht="21" x14ac:dyDescent="0.35">
      <c r="A1" s="37"/>
      <c r="B1" s="118" t="s">
        <v>70</v>
      </c>
      <c r="C1" s="37"/>
      <c r="D1" s="37"/>
      <c r="E1" s="37"/>
      <c r="F1" s="37"/>
      <c r="G1" s="37"/>
      <c r="H1" s="37"/>
      <c r="I1" s="37"/>
      <c r="J1" s="37"/>
      <c r="K1" s="119"/>
      <c r="L1" s="37"/>
      <c r="M1" s="37"/>
      <c r="N1" s="37"/>
      <c r="O1" s="37"/>
      <c r="P1" s="37"/>
      <c r="Q1" s="37"/>
      <c r="R1" s="37"/>
      <c r="S1" s="37"/>
      <c r="T1" s="37"/>
      <c r="U1" s="37"/>
      <c r="V1" s="37"/>
      <c r="W1" s="37"/>
      <c r="X1" s="37"/>
      <c r="Y1" s="37"/>
      <c r="Z1" s="37"/>
      <c r="AA1" s="37"/>
      <c r="AB1" s="37"/>
      <c r="AC1" s="37"/>
      <c r="AD1" s="37"/>
      <c r="AE1" s="37"/>
      <c r="AF1" s="37"/>
      <c r="AG1" s="37"/>
      <c r="AH1" s="120"/>
      <c r="AI1" s="120"/>
      <c r="AJ1" s="120"/>
      <c r="AK1" s="120"/>
      <c r="AL1" s="120"/>
      <c r="AM1" s="120"/>
      <c r="AN1" s="37"/>
      <c r="AO1" s="37"/>
      <c r="AP1" s="37"/>
      <c r="AQ1" s="37"/>
      <c r="AR1" s="37"/>
      <c r="AS1" s="37"/>
      <c r="AT1" s="37"/>
      <c r="AU1" s="37"/>
      <c r="AV1" s="37"/>
      <c r="AW1" s="37"/>
      <c r="AX1" s="120"/>
      <c r="AY1" s="37"/>
      <c r="AZ1" s="37"/>
      <c r="BA1" s="37"/>
      <c r="BB1" s="37"/>
      <c r="BC1" s="37"/>
      <c r="BD1" s="37"/>
      <c r="BE1" s="37"/>
      <c r="BF1" s="37"/>
      <c r="BG1" s="37"/>
      <c r="BH1" s="37"/>
      <c r="BI1" s="37"/>
      <c r="BJ1" s="37"/>
      <c r="BK1" s="37"/>
      <c r="BL1" s="120"/>
      <c r="BM1" s="120"/>
      <c r="BN1" s="120"/>
      <c r="BO1" s="120"/>
      <c r="BP1" s="120"/>
      <c r="BQ1" s="120"/>
      <c r="BR1" s="37"/>
      <c r="BS1" s="37"/>
      <c r="BT1" s="37"/>
      <c r="BU1" s="37"/>
      <c r="BV1" s="37"/>
      <c r="BW1" s="37"/>
      <c r="BX1" s="37"/>
      <c r="BY1" s="37"/>
    </row>
    <row r="2" spans="1:77" ht="9" customHeight="1" x14ac:dyDescent="0.35">
      <c r="A2" s="37"/>
      <c r="B2" s="118"/>
      <c r="C2" s="37"/>
      <c r="D2" s="37"/>
      <c r="E2" s="37"/>
      <c r="F2" s="37"/>
      <c r="G2" s="37"/>
      <c r="H2" s="37"/>
      <c r="I2" s="37"/>
      <c r="J2" s="37"/>
      <c r="K2" s="119"/>
      <c r="L2" s="37"/>
      <c r="M2" s="37"/>
      <c r="N2" s="37"/>
      <c r="O2" s="37"/>
      <c r="P2" s="37"/>
      <c r="Q2" s="37"/>
      <c r="R2" s="37"/>
      <c r="S2" s="37"/>
      <c r="T2" s="37"/>
      <c r="U2" s="37"/>
      <c r="V2" s="37"/>
      <c r="W2" s="37"/>
      <c r="X2" s="37"/>
      <c r="Y2" s="37"/>
      <c r="Z2" s="37"/>
      <c r="AA2" s="37"/>
      <c r="AB2" s="37"/>
      <c r="AC2" s="37"/>
      <c r="AD2" s="37"/>
      <c r="AE2" s="37"/>
      <c r="AF2" s="37"/>
      <c r="AG2" s="37"/>
      <c r="AH2" s="120"/>
      <c r="AI2" s="120"/>
      <c r="AJ2" s="120"/>
      <c r="AK2" s="120"/>
      <c r="AL2" s="120"/>
      <c r="AM2" s="120"/>
      <c r="AN2" s="37"/>
      <c r="AO2" s="37"/>
      <c r="AP2" s="37"/>
      <c r="AQ2" s="37"/>
      <c r="AR2" s="37"/>
      <c r="AS2" s="37"/>
      <c r="AT2" s="37"/>
      <c r="AU2" s="37"/>
      <c r="AV2" s="37"/>
      <c r="AW2" s="37"/>
      <c r="AX2" s="120"/>
      <c r="AY2" s="37"/>
      <c r="AZ2" s="37"/>
      <c r="BA2" s="37"/>
      <c r="BB2" s="37"/>
      <c r="BC2" s="37"/>
      <c r="BD2" s="37"/>
      <c r="BE2" s="37"/>
      <c r="BF2" s="37"/>
      <c r="BG2" s="37"/>
      <c r="BH2" s="37"/>
      <c r="BI2" s="37"/>
      <c r="BJ2" s="37"/>
      <c r="BK2" s="37"/>
      <c r="BL2" s="120"/>
      <c r="BM2" s="120"/>
      <c r="BN2" s="120"/>
      <c r="BO2" s="120"/>
      <c r="BP2" s="120"/>
      <c r="BQ2" s="120"/>
      <c r="BR2" s="37"/>
      <c r="BS2" s="37"/>
      <c r="BT2" s="37"/>
      <c r="BU2" s="37"/>
      <c r="BV2" s="37"/>
      <c r="BW2" s="37"/>
      <c r="BX2" s="37"/>
      <c r="BY2" s="37"/>
    </row>
    <row r="3" spans="1:77" ht="19.5" customHeight="1" x14ac:dyDescent="0.25">
      <c r="A3" s="37"/>
      <c r="B3" s="432" t="s">
        <v>161</v>
      </c>
      <c r="C3" s="433"/>
      <c r="D3" s="434"/>
      <c r="E3" s="309" t="s">
        <v>132</v>
      </c>
      <c r="F3" s="37"/>
      <c r="G3" s="37"/>
      <c r="H3" s="312" t="s">
        <v>131</v>
      </c>
      <c r="I3" s="313"/>
      <c r="J3" s="37"/>
      <c r="K3" s="119"/>
      <c r="L3" s="37"/>
      <c r="M3" s="37"/>
      <c r="N3" s="37"/>
      <c r="O3" s="37"/>
      <c r="P3" s="37"/>
      <c r="Q3" s="37"/>
      <c r="R3" s="37"/>
      <c r="S3" s="37"/>
      <c r="T3" s="37"/>
      <c r="U3" s="37"/>
      <c r="V3" s="37"/>
      <c r="W3" s="37"/>
      <c r="X3" s="37"/>
      <c r="Y3" s="37"/>
      <c r="Z3" s="37"/>
      <c r="AA3" s="37"/>
      <c r="AB3" s="37"/>
      <c r="AC3" s="37"/>
      <c r="AD3" s="37"/>
      <c r="AE3" s="37"/>
      <c r="AF3" s="37"/>
      <c r="AG3" s="37"/>
      <c r="AH3" s="120"/>
      <c r="AI3" s="120"/>
      <c r="AJ3" s="120"/>
      <c r="AK3" s="120"/>
      <c r="AL3" s="120"/>
      <c r="AM3" s="120"/>
      <c r="AN3" s="37"/>
      <c r="AO3" s="37"/>
      <c r="AP3" s="37"/>
      <c r="AQ3" s="37"/>
      <c r="AR3" s="37"/>
      <c r="AS3" s="37"/>
      <c r="AT3" s="37"/>
      <c r="AU3" s="119"/>
      <c r="AV3" s="37"/>
      <c r="AW3" s="37"/>
      <c r="AX3" s="120"/>
      <c r="AY3" s="37"/>
      <c r="AZ3" s="37"/>
      <c r="BA3" s="37"/>
      <c r="BB3" s="37"/>
      <c r="BC3" s="37"/>
      <c r="BD3" s="37"/>
      <c r="BE3" s="37"/>
      <c r="BF3" s="37"/>
      <c r="BG3" s="37"/>
      <c r="BH3" s="37"/>
      <c r="BI3" s="37"/>
      <c r="BJ3" s="37"/>
      <c r="BK3" s="37"/>
      <c r="BL3" s="120"/>
      <c r="BM3" s="120"/>
      <c r="BN3" s="120"/>
      <c r="BO3" s="120"/>
      <c r="BP3" s="120"/>
      <c r="BQ3" s="120"/>
      <c r="BR3" s="37"/>
      <c r="BS3" s="37"/>
      <c r="BT3" s="37"/>
      <c r="BU3" s="37"/>
      <c r="BV3" s="37"/>
      <c r="BW3" s="37"/>
      <c r="BX3" s="37"/>
      <c r="BY3" s="37"/>
    </row>
    <row r="4" spans="1:77" s="176" customFormat="1" ht="21" customHeight="1" x14ac:dyDescent="0.2">
      <c r="A4" s="39"/>
      <c r="D4" s="39"/>
      <c r="E4" s="310"/>
      <c r="F4" s="39"/>
      <c r="G4" s="39"/>
      <c r="H4" s="314"/>
      <c r="I4" s="315"/>
      <c r="J4" s="39"/>
      <c r="K4" s="46"/>
      <c r="L4" s="46"/>
      <c r="M4" s="129"/>
      <c r="N4" s="129"/>
      <c r="O4" s="129"/>
      <c r="P4" s="129"/>
      <c r="Q4" s="129"/>
      <c r="R4" s="129"/>
      <c r="S4" s="129"/>
      <c r="T4" s="129"/>
      <c r="U4" s="129"/>
      <c r="V4" s="129"/>
      <c r="W4" s="129"/>
      <c r="X4" s="129"/>
      <c r="Y4" s="129"/>
      <c r="Z4" s="129"/>
      <c r="AA4" s="129"/>
      <c r="AB4" s="129"/>
      <c r="AC4" s="129"/>
      <c r="AD4" s="129"/>
      <c r="AE4" s="129"/>
      <c r="AF4" s="129"/>
      <c r="AG4" s="44"/>
      <c r="AH4" s="130"/>
      <c r="AI4" s="130"/>
      <c r="AJ4" s="130"/>
      <c r="AK4" s="130"/>
      <c r="AL4" s="130"/>
      <c r="AM4" s="130"/>
      <c r="AN4" s="39"/>
      <c r="AO4" s="39"/>
      <c r="AP4" s="39"/>
      <c r="AQ4" s="39"/>
      <c r="AR4" s="39"/>
      <c r="AS4" s="39"/>
      <c r="AT4" s="39"/>
      <c r="AU4" s="46"/>
      <c r="AV4" s="39"/>
      <c r="AW4" s="39"/>
      <c r="AX4" s="130"/>
      <c r="AY4" s="39"/>
      <c r="AZ4" s="39"/>
      <c r="BA4" s="39"/>
      <c r="BB4" s="39"/>
      <c r="BC4" s="39"/>
      <c r="BD4" s="39"/>
      <c r="BE4" s="39"/>
      <c r="BF4" s="39"/>
      <c r="BG4" s="39"/>
      <c r="BH4" s="39"/>
      <c r="BI4" s="39"/>
      <c r="BJ4" s="129"/>
      <c r="BK4" s="129"/>
      <c r="BL4" s="130"/>
      <c r="BM4" s="130"/>
      <c r="BN4" s="131"/>
      <c r="BO4" s="130"/>
      <c r="BP4" s="130"/>
      <c r="BQ4" s="130"/>
      <c r="BR4" s="39"/>
      <c r="BS4" s="39"/>
      <c r="BT4" s="39"/>
      <c r="BU4" s="39"/>
      <c r="BV4" s="39"/>
      <c r="BW4" s="39"/>
      <c r="BX4" s="39"/>
      <c r="BY4" s="39"/>
    </row>
    <row r="5" spans="1:77" s="176" customFormat="1" ht="42" customHeight="1" x14ac:dyDescent="0.2">
      <c r="A5" s="39"/>
      <c r="B5" s="436" t="s">
        <v>156</v>
      </c>
      <c r="C5" s="436"/>
      <c r="D5" s="39"/>
      <c r="E5" s="311"/>
      <c r="F5" s="39"/>
      <c r="G5" s="39"/>
      <c r="H5" s="316"/>
      <c r="I5" s="317"/>
      <c r="J5" s="39"/>
      <c r="K5" s="46"/>
      <c r="L5" s="121"/>
      <c r="M5" s="305" t="s">
        <v>135</v>
      </c>
      <c r="N5" s="306"/>
      <c r="O5" s="306"/>
      <c r="P5" s="306"/>
      <c r="Q5" s="306"/>
      <c r="R5" s="307"/>
      <c r="S5" s="132"/>
      <c r="T5" s="320" t="s">
        <v>136</v>
      </c>
      <c r="U5" s="321"/>
      <c r="V5" s="321"/>
      <c r="W5" s="321"/>
      <c r="X5" s="321"/>
      <c r="Y5" s="31">
        <v>15</v>
      </c>
      <c r="Z5" s="132"/>
      <c r="AA5" s="333" t="s">
        <v>137</v>
      </c>
      <c r="AB5" s="334"/>
      <c r="AC5" s="334"/>
      <c r="AD5" s="334"/>
      <c r="AE5" s="334"/>
      <c r="AF5" s="15">
        <f>Y5</f>
        <v>15</v>
      </c>
      <c r="AG5" s="86"/>
      <c r="AH5" s="335" t="s">
        <v>149</v>
      </c>
      <c r="AI5" s="335"/>
      <c r="AJ5" s="335"/>
      <c r="AK5" s="335"/>
      <c r="AL5" s="335"/>
      <c r="AM5" s="335"/>
      <c r="AN5" s="39"/>
      <c r="AO5" s="335" t="s">
        <v>150</v>
      </c>
      <c r="AP5" s="335"/>
      <c r="AQ5" s="335"/>
      <c r="AR5" s="335"/>
      <c r="AS5" s="335"/>
      <c r="AT5" s="335"/>
      <c r="AU5" s="152"/>
      <c r="AV5" s="335" t="s">
        <v>138</v>
      </c>
      <c r="AW5" s="335"/>
      <c r="AX5" s="335"/>
      <c r="AY5" s="335"/>
      <c r="AZ5" s="335"/>
      <c r="BA5" s="335"/>
      <c r="BB5" s="39"/>
      <c r="BC5" s="335" t="s">
        <v>158</v>
      </c>
      <c r="BD5" s="335"/>
      <c r="BE5" s="335"/>
      <c r="BF5" s="335"/>
      <c r="BG5" s="335"/>
      <c r="BH5" s="335"/>
      <c r="BI5" s="39"/>
      <c r="BJ5" s="320" t="s">
        <v>29</v>
      </c>
      <c r="BK5" s="321"/>
      <c r="BL5" s="321"/>
      <c r="BM5" s="321"/>
      <c r="BN5" s="321"/>
      <c r="BO5" s="321"/>
      <c r="BP5" s="321"/>
      <c r="BQ5" s="322"/>
      <c r="BR5" s="39"/>
      <c r="BS5" s="320" t="s">
        <v>47</v>
      </c>
      <c r="BT5" s="321"/>
      <c r="BU5" s="321"/>
      <c r="BV5" s="321"/>
      <c r="BW5" s="321"/>
      <c r="BX5" s="322"/>
      <c r="BY5" s="39"/>
    </row>
    <row r="6" spans="1:77" s="176" customFormat="1" ht="15" customHeight="1" x14ac:dyDescent="0.2">
      <c r="A6" s="39"/>
      <c r="B6" s="294" t="s">
        <v>155</v>
      </c>
      <c r="C6" s="439" t="s">
        <v>22</v>
      </c>
      <c r="D6" s="440"/>
      <c r="E6" s="441"/>
      <c r="F6" s="442" t="s">
        <v>30</v>
      </c>
      <c r="G6" s="443"/>
      <c r="H6" s="443"/>
      <c r="I6" s="444"/>
      <c r="J6" s="4" t="s">
        <v>56</v>
      </c>
      <c r="K6" s="121"/>
      <c r="L6" s="128"/>
      <c r="M6" s="329" t="s">
        <v>51</v>
      </c>
      <c r="N6" s="330"/>
      <c r="O6" s="330"/>
      <c r="P6" s="330"/>
      <c r="Q6" s="330"/>
      <c r="R6" s="331"/>
      <c r="S6" s="133"/>
      <c r="T6" s="329" t="s">
        <v>49</v>
      </c>
      <c r="U6" s="330"/>
      <c r="V6" s="330"/>
      <c r="W6" s="330"/>
      <c r="X6" s="330"/>
      <c r="Y6" s="331"/>
      <c r="Z6" s="133"/>
      <c r="AA6" s="329" t="s">
        <v>50</v>
      </c>
      <c r="AB6" s="330"/>
      <c r="AC6" s="330"/>
      <c r="AD6" s="330"/>
      <c r="AE6" s="330"/>
      <c r="AF6" s="331"/>
      <c r="AG6" s="139"/>
      <c r="AH6" s="332" t="s">
        <v>45</v>
      </c>
      <c r="AI6" s="332"/>
      <c r="AJ6" s="332"/>
      <c r="AK6" s="332"/>
      <c r="AL6" s="332"/>
      <c r="AM6" s="332"/>
      <c r="AN6" s="39"/>
      <c r="AO6" s="332" t="s">
        <v>45</v>
      </c>
      <c r="AP6" s="332"/>
      <c r="AQ6" s="332"/>
      <c r="AR6" s="332"/>
      <c r="AS6" s="332"/>
      <c r="AT6" s="332"/>
      <c r="AU6" s="153"/>
      <c r="AV6" s="332" t="s">
        <v>46</v>
      </c>
      <c r="AW6" s="332"/>
      <c r="AX6" s="332"/>
      <c r="AY6" s="332"/>
      <c r="AZ6" s="332"/>
      <c r="BA6" s="332"/>
      <c r="BB6" s="39"/>
      <c r="BC6" s="332" t="s">
        <v>159</v>
      </c>
      <c r="BD6" s="332"/>
      <c r="BE6" s="332"/>
      <c r="BF6" s="332"/>
      <c r="BG6" s="332"/>
      <c r="BH6" s="332"/>
      <c r="BI6" s="39"/>
      <c r="BJ6" s="336" t="s">
        <v>41</v>
      </c>
      <c r="BK6" s="164"/>
      <c r="BL6" s="332" t="s">
        <v>139</v>
      </c>
      <c r="BM6" s="332"/>
      <c r="BN6" s="332"/>
      <c r="BO6" s="332"/>
      <c r="BP6" s="332"/>
      <c r="BQ6" s="332"/>
      <c r="BR6" s="39"/>
      <c r="BS6" s="332" t="s">
        <v>44</v>
      </c>
      <c r="BT6" s="332"/>
      <c r="BU6" s="332"/>
      <c r="BV6" s="332"/>
      <c r="BW6" s="332"/>
      <c r="BX6" s="332"/>
      <c r="BY6" s="39"/>
    </row>
    <row r="7" spans="1:77" s="176" customFormat="1" ht="28.5" customHeight="1" x14ac:dyDescent="0.25">
      <c r="A7" s="39"/>
      <c r="B7" s="295" t="s">
        <v>120</v>
      </c>
      <c r="C7" s="437" t="s">
        <v>134</v>
      </c>
      <c r="D7" s="437" t="s">
        <v>53</v>
      </c>
      <c r="E7" s="437" t="s">
        <v>60</v>
      </c>
      <c r="F7" s="437" t="s">
        <v>54</v>
      </c>
      <c r="G7" s="437" t="s">
        <v>55</v>
      </c>
      <c r="H7" s="437" t="s">
        <v>52</v>
      </c>
      <c r="I7" s="437" t="s">
        <v>36</v>
      </c>
      <c r="J7" s="435" t="s">
        <v>130</v>
      </c>
      <c r="K7" s="122"/>
      <c r="L7" s="16" t="s">
        <v>28</v>
      </c>
      <c r="M7" s="13">
        <v>3</v>
      </c>
      <c r="N7" s="14">
        <v>3</v>
      </c>
      <c r="O7" s="14">
        <v>3</v>
      </c>
      <c r="P7" s="14">
        <v>3</v>
      </c>
      <c r="Q7" s="14">
        <v>3</v>
      </c>
      <c r="R7" s="14">
        <v>3</v>
      </c>
      <c r="S7" s="134"/>
      <c r="T7" s="218">
        <f t="shared" ref="T7:Y8" si="0">M7</f>
        <v>3</v>
      </c>
      <c r="U7" s="218">
        <f t="shared" si="0"/>
        <v>3</v>
      </c>
      <c r="V7" s="218">
        <f t="shared" si="0"/>
        <v>3</v>
      </c>
      <c r="W7" s="218">
        <f t="shared" si="0"/>
        <v>3</v>
      </c>
      <c r="X7" s="218">
        <f t="shared" si="0"/>
        <v>3</v>
      </c>
      <c r="Y7" s="218">
        <f t="shared" si="0"/>
        <v>3</v>
      </c>
      <c r="Z7" s="138"/>
      <c r="AA7" s="218">
        <f t="shared" ref="AA7:AF8" si="1">M7</f>
        <v>3</v>
      </c>
      <c r="AB7" s="218">
        <f t="shared" si="1"/>
        <v>3</v>
      </c>
      <c r="AC7" s="218">
        <f t="shared" si="1"/>
        <v>3</v>
      </c>
      <c r="AD7" s="218">
        <f t="shared" si="1"/>
        <v>3</v>
      </c>
      <c r="AE7" s="218">
        <f t="shared" si="1"/>
        <v>3</v>
      </c>
      <c r="AF7" s="218">
        <f t="shared" si="1"/>
        <v>3</v>
      </c>
      <c r="AG7" s="140"/>
      <c r="AH7" s="221">
        <f t="shared" ref="AH7:AM8" si="2">M7</f>
        <v>3</v>
      </c>
      <c r="AI7" s="221">
        <f t="shared" si="2"/>
        <v>3</v>
      </c>
      <c r="AJ7" s="221">
        <f t="shared" si="2"/>
        <v>3</v>
      </c>
      <c r="AK7" s="221">
        <f t="shared" si="2"/>
        <v>3</v>
      </c>
      <c r="AL7" s="221">
        <f t="shared" si="2"/>
        <v>3</v>
      </c>
      <c r="AM7" s="221">
        <f t="shared" si="2"/>
        <v>3</v>
      </c>
      <c r="AN7" s="39"/>
      <c r="AO7" s="223">
        <f t="shared" ref="AO7:AT8" si="3">M7</f>
        <v>3</v>
      </c>
      <c r="AP7" s="223">
        <f t="shared" si="3"/>
        <v>3</v>
      </c>
      <c r="AQ7" s="223">
        <f t="shared" si="3"/>
        <v>3</v>
      </c>
      <c r="AR7" s="223">
        <f t="shared" si="3"/>
        <v>3</v>
      </c>
      <c r="AS7" s="223">
        <f t="shared" si="3"/>
        <v>3</v>
      </c>
      <c r="AT7" s="223">
        <f t="shared" si="3"/>
        <v>3</v>
      </c>
      <c r="AU7" s="167"/>
      <c r="AV7" s="218">
        <f t="shared" ref="AV7:BA8" si="4">M7</f>
        <v>3</v>
      </c>
      <c r="AW7" s="218">
        <f>N7</f>
        <v>3</v>
      </c>
      <c r="AX7" s="218">
        <f>O7</f>
        <v>3</v>
      </c>
      <c r="AY7" s="218">
        <f>P7</f>
        <v>3</v>
      </c>
      <c r="AZ7" s="218">
        <f>Q7</f>
        <v>3</v>
      </c>
      <c r="BA7" s="218">
        <f>R7</f>
        <v>3</v>
      </c>
      <c r="BB7" s="39"/>
      <c r="BC7" s="218">
        <f t="shared" ref="BC7:BH8" si="5">T7</f>
        <v>3</v>
      </c>
      <c r="BD7" s="218">
        <f t="shared" si="5"/>
        <v>3</v>
      </c>
      <c r="BE7" s="218">
        <f t="shared" si="5"/>
        <v>3</v>
      </c>
      <c r="BF7" s="218">
        <f t="shared" si="5"/>
        <v>3</v>
      </c>
      <c r="BG7" s="218">
        <f t="shared" si="5"/>
        <v>3</v>
      </c>
      <c r="BH7" s="218">
        <f t="shared" si="5"/>
        <v>3</v>
      </c>
      <c r="BI7" s="39"/>
      <c r="BJ7" s="337"/>
      <c r="BK7" s="164"/>
      <c r="BL7" s="332"/>
      <c r="BM7" s="332"/>
      <c r="BN7" s="332"/>
      <c r="BO7" s="332"/>
      <c r="BP7" s="332"/>
      <c r="BQ7" s="332"/>
      <c r="BR7" s="39"/>
      <c r="BS7" s="225">
        <f t="shared" ref="BS7:BX8" si="6">M7</f>
        <v>3</v>
      </c>
      <c r="BT7" s="225">
        <f t="shared" si="6"/>
        <v>3</v>
      </c>
      <c r="BU7" s="225">
        <f t="shared" si="6"/>
        <v>3</v>
      </c>
      <c r="BV7" s="225">
        <f t="shared" si="6"/>
        <v>3</v>
      </c>
      <c r="BW7" s="225">
        <f t="shared" si="6"/>
        <v>3</v>
      </c>
      <c r="BX7" s="225">
        <f t="shared" si="6"/>
        <v>3</v>
      </c>
      <c r="BY7" s="39"/>
    </row>
    <row r="8" spans="1:77" s="176" customFormat="1" ht="31.5" customHeight="1" x14ac:dyDescent="0.25">
      <c r="A8" s="39"/>
      <c r="B8" s="23" t="s">
        <v>133</v>
      </c>
      <c r="C8" s="438"/>
      <c r="D8" s="438"/>
      <c r="E8" s="438"/>
      <c r="F8" s="438"/>
      <c r="G8" s="438"/>
      <c r="H8" s="438"/>
      <c r="I8" s="438"/>
      <c r="J8" s="435"/>
      <c r="K8" s="122"/>
      <c r="L8" s="17" t="s">
        <v>27</v>
      </c>
      <c r="M8" s="14">
        <v>1</v>
      </c>
      <c r="N8" s="14">
        <v>3</v>
      </c>
      <c r="O8" s="14">
        <v>10</v>
      </c>
      <c r="P8" s="14">
        <v>25</v>
      </c>
      <c r="Q8" s="14">
        <v>100</v>
      </c>
      <c r="R8" s="14">
        <v>250</v>
      </c>
      <c r="S8" s="135"/>
      <c r="T8" s="219">
        <f t="shared" si="0"/>
        <v>1</v>
      </c>
      <c r="U8" s="219">
        <f t="shared" si="0"/>
        <v>3</v>
      </c>
      <c r="V8" s="219">
        <f t="shared" si="0"/>
        <v>10</v>
      </c>
      <c r="W8" s="219">
        <f t="shared" si="0"/>
        <v>25</v>
      </c>
      <c r="X8" s="219">
        <f t="shared" si="0"/>
        <v>100</v>
      </c>
      <c r="Y8" s="219">
        <f t="shared" si="0"/>
        <v>250</v>
      </c>
      <c r="Z8" s="135"/>
      <c r="AA8" s="219">
        <f t="shared" si="1"/>
        <v>1</v>
      </c>
      <c r="AB8" s="219">
        <f t="shared" si="1"/>
        <v>3</v>
      </c>
      <c r="AC8" s="219">
        <f t="shared" si="1"/>
        <v>10</v>
      </c>
      <c r="AD8" s="219">
        <f t="shared" si="1"/>
        <v>25</v>
      </c>
      <c r="AE8" s="219">
        <f t="shared" si="1"/>
        <v>100</v>
      </c>
      <c r="AF8" s="219">
        <f t="shared" si="1"/>
        <v>250</v>
      </c>
      <c r="AG8" s="141"/>
      <c r="AH8" s="222">
        <f t="shared" si="2"/>
        <v>1</v>
      </c>
      <c r="AI8" s="222">
        <f t="shared" si="2"/>
        <v>3</v>
      </c>
      <c r="AJ8" s="222">
        <f t="shared" si="2"/>
        <v>10</v>
      </c>
      <c r="AK8" s="222">
        <f t="shared" si="2"/>
        <v>25</v>
      </c>
      <c r="AL8" s="222">
        <f t="shared" si="2"/>
        <v>100</v>
      </c>
      <c r="AM8" s="222">
        <f t="shared" si="2"/>
        <v>250</v>
      </c>
      <c r="AN8" s="150"/>
      <c r="AO8" s="224">
        <f t="shared" si="3"/>
        <v>1</v>
      </c>
      <c r="AP8" s="224">
        <f t="shared" si="3"/>
        <v>3</v>
      </c>
      <c r="AQ8" s="224">
        <f t="shared" si="3"/>
        <v>10</v>
      </c>
      <c r="AR8" s="224">
        <f t="shared" si="3"/>
        <v>25</v>
      </c>
      <c r="AS8" s="224">
        <f t="shared" si="3"/>
        <v>100</v>
      </c>
      <c r="AT8" s="222">
        <f t="shared" si="3"/>
        <v>250</v>
      </c>
      <c r="AU8" s="135"/>
      <c r="AV8" s="219">
        <f t="shared" si="4"/>
        <v>1</v>
      </c>
      <c r="AW8" s="219">
        <f t="shared" si="4"/>
        <v>3</v>
      </c>
      <c r="AX8" s="219">
        <f t="shared" si="4"/>
        <v>10</v>
      </c>
      <c r="AY8" s="219">
        <f t="shared" si="4"/>
        <v>25</v>
      </c>
      <c r="AZ8" s="219">
        <f t="shared" si="4"/>
        <v>100</v>
      </c>
      <c r="BA8" s="219">
        <f t="shared" si="4"/>
        <v>250</v>
      </c>
      <c r="BB8" s="150"/>
      <c r="BC8" s="219">
        <f t="shared" si="5"/>
        <v>1</v>
      </c>
      <c r="BD8" s="219">
        <f t="shared" si="5"/>
        <v>3</v>
      </c>
      <c r="BE8" s="219">
        <f t="shared" si="5"/>
        <v>10</v>
      </c>
      <c r="BF8" s="219">
        <f t="shared" si="5"/>
        <v>25</v>
      </c>
      <c r="BG8" s="219">
        <f t="shared" si="5"/>
        <v>100</v>
      </c>
      <c r="BH8" s="219">
        <f t="shared" si="5"/>
        <v>250</v>
      </c>
      <c r="BI8" s="150"/>
      <c r="BJ8" s="166"/>
      <c r="BK8" s="165"/>
      <c r="BL8" s="219">
        <f t="shared" ref="BL8:BQ8" si="7">M8</f>
        <v>1</v>
      </c>
      <c r="BM8" s="219">
        <f t="shared" si="7"/>
        <v>3</v>
      </c>
      <c r="BN8" s="219">
        <f t="shared" si="7"/>
        <v>10</v>
      </c>
      <c r="BO8" s="219">
        <f t="shared" si="7"/>
        <v>25</v>
      </c>
      <c r="BP8" s="219">
        <f t="shared" si="7"/>
        <v>100</v>
      </c>
      <c r="BQ8" s="219">
        <f t="shared" si="7"/>
        <v>250</v>
      </c>
      <c r="BR8" s="39"/>
      <c r="BS8" s="219">
        <f t="shared" si="6"/>
        <v>1</v>
      </c>
      <c r="BT8" s="219">
        <f t="shared" si="6"/>
        <v>3</v>
      </c>
      <c r="BU8" s="219">
        <f t="shared" si="6"/>
        <v>10</v>
      </c>
      <c r="BV8" s="219">
        <f t="shared" si="6"/>
        <v>25</v>
      </c>
      <c r="BW8" s="219">
        <f t="shared" si="6"/>
        <v>100</v>
      </c>
      <c r="BX8" s="219">
        <f t="shared" si="6"/>
        <v>250</v>
      </c>
      <c r="BY8" s="39"/>
    </row>
    <row r="9" spans="1:77" s="176" customFormat="1" ht="20.100000000000001" customHeight="1" x14ac:dyDescent="0.2">
      <c r="A9" s="39"/>
      <c r="B9" s="21" t="s">
        <v>12</v>
      </c>
      <c r="C9" s="6">
        <v>1</v>
      </c>
      <c r="D9" s="7">
        <v>20</v>
      </c>
      <c r="E9" s="157"/>
      <c r="F9" s="156"/>
      <c r="G9" s="158"/>
      <c r="H9" s="154"/>
      <c r="I9" s="155"/>
      <c r="J9" s="159"/>
      <c r="K9" s="123"/>
      <c r="L9" s="142"/>
      <c r="M9" s="244">
        <f>IF($C9="","",IF($D9="",0,(ROUNDUP((M$8/$D9),0)*$C9)))</f>
        <v>1</v>
      </c>
      <c r="N9" s="244">
        <f t="shared" ref="N9:R31" si="8">IF($C9="","",IF($D9="",0,(ROUNDUP((N$8/$D9),0)*$C9)))</f>
        <v>1</v>
      </c>
      <c r="O9" s="244">
        <f t="shared" si="8"/>
        <v>1</v>
      </c>
      <c r="P9" s="244">
        <f t="shared" si="8"/>
        <v>2</v>
      </c>
      <c r="Q9" s="244">
        <f t="shared" si="8"/>
        <v>5</v>
      </c>
      <c r="R9" s="244">
        <f t="shared" si="8"/>
        <v>13</v>
      </c>
      <c r="S9" s="247"/>
      <c r="T9" s="244" t="str">
        <f t="shared" ref="T9:T31" si="9">IF($C9="","",(IF($J9*T$8&gt;(M9/$C9)*$E9,(IF(T$7&gt;$Y$5, "", IFERROR(IF($H9&gt;0,$C9*(ROUNDUP(((($J9*T$8)-($E9*M9/$C9))/$H9),0)),ROUNDUP((T$8*$J9)/$E9-($E9*M9/$C9),0)),"Tjek Traktor med vogn: Lastkapacitet"))),"")))</f>
        <v/>
      </c>
      <c r="U9" s="244" t="str">
        <f t="shared" ref="U9:U31" si="10">IF($C9="","",(IF($J9*U$8&gt;(N9/$C9)*$E9,(IF(U$7&gt;$Y$5, "", IFERROR(IF($H9&gt;0,$C9*(ROUNDUP(((($J9*U$8)-($E9*N9/$C9))/$H9),0)),ROUNDUP((U$8*$J9)/$E9-($E9*N9/$C9),0)),"Tjek Traktor med vogn: Lastkapacitet"))),"")))</f>
        <v/>
      </c>
      <c r="V9" s="244" t="str">
        <f t="shared" ref="V9:V31" si="11">IF($C9="","",(IF($J9*V$8&gt;(O9/$C9)*$E9,(IF(V$7&gt;$Y$5, "", IFERROR(IF($H9&gt;0,$C9*(ROUNDUP(((($J9*V$8)-($E9*O9/$C9))/$H9),0)),ROUNDUP((V$8*$J9)/$E9-($E9*O9/$C9),0)),"Tjek Traktor med vogn: Lastkapacitet"))),"")))</f>
        <v/>
      </c>
      <c r="W9" s="244" t="str">
        <f t="shared" ref="W9:W31" si="12">IF($C9="","",(IF($J9*W$8&gt;(P9/$C9)*$E9,(IF(W$7&gt;$Y$5, "", IFERROR(IF($H9&gt;0,$C9*(ROUNDUP(((($J9*W$8)-($E9*P9/$C9))/$H9),0)),ROUNDUP((W$8*$J9)/$E9-($E9*P9/$C9),0)),"Tjek Traktor med vogn: Lastkapacitet"))),"")))</f>
        <v/>
      </c>
      <c r="X9" s="244" t="str">
        <f t="shared" ref="X9:X31" si="13">IF($C9="","",(IF($J9*X$8&gt;(Q9/$C9)*$E9,(IF(X$7&gt;$Y$5, "", IFERROR(IF($H9&gt;0,$C9*(ROUNDUP(((($J9*X$8)-($E9*Q9/$C9))/$H9),0)),ROUNDUP((X$8*$J9)/$E9-($E9*Q9/$C9),0)),"Tjek Traktor med vogn: Lastkapacitet"))),"")))</f>
        <v/>
      </c>
      <c r="Y9" s="244" t="str">
        <f t="shared" ref="Y9:Y31" si="14">IF($C9="","",(IF($J9*Y$8&gt;(R9/$C9)*$E9,(IF(Y$7&gt;$Y$5, "", IFERROR(IF($H9&gt;0,$C9*(ROUNDUP(((($J9*Y$8)-($E9*R9/$C9))/$H9),0)),ROUNDUP((Y$8*$J9)/$E9-($E9*R9/$C9),0)),"Tjek Traktor med vogn: Lastkapacitet"))),"")))</f>
        <v/>
      </c>
      <c r="Z9" s="247"/>
      <c r="AA9" s="248" t="str">
        <f t="shared" ref="AA9:AA31" si="15">IF($C9="","",(IF($J9*AA$8&gt;(M9/$C9)*$E9,IF(AA$7&gt;$AF$5,IFERROR($C9*(ROUNDUP(((($J9*AA$8)-($E9*M9/$C9))/$I9),0)),"Tjek Lastbil:Lastkapacitet"),""),"")))</f>
        <v/>
      </c>
      <c r="AB9" s="248" t="str">
        <f t="shared" ref="AB9:AB31" si="16">IF($C9="","",(IF($J9*AB$8&gt;(N9/$C9)*$E9,IF(AB$7&gt;$AF$5,IFERROR($C9*(ROUNDUP(((($J9*AB$8)-($E9*N9/$C9))/$I9),0)),"Tjek Lastbil:Lastkapacitet"),""),"")))</f>
        <v/>
      </c>
      <c r="AC9" s="248" t="str">
        <f t="shared" ref="AC9:AC31" si="17">IF($C9="","",(IF($J9*AC$8&gt;(O9/$C9)*$E9,IF(AC$7&gt;$AF$5,IFERROR($C9*(ROUNDUP(((($J9*AC$8)-($E9*O9/$C9))/$I9),0)),"Tjek Lastbil:Lastkapacitet"),""),"")))</f>
        <v/>
      </c>
      <c r="AD9" s="248" t="str">
        <f t="shared" ref="AD9:AD31" si="18">IF($C9="","",(IF($J9*AD$8&gt;(P9/$C9)*$E9,IF(AD$7&gt;$AF$5,IFERROR($C9*(ROUNDUP(((($J9*AD$8)-($E9*P9/$C9))/$I9),0)),"Tjek Lastbil:Lastkapacitet"),""),"")))</f>
        <v/>
      </c>
      <c r="AE9" s="248" t="str">
        <f t="shared" ref="AE9:AE31" si="19">IF($C9="","",(IF($J9*AE$8&gt;(Q9/$C9)*$E9,IF(AE$7&gt;$AF$5,IFERROR($C9*(ROUNDUP(((($J9*AE$8)-($E9*Q9/$C9))/$I9),0)),"Tjek Lastbil:Lastkapacitet"),""),"")))</f>
        <v/>
      </c>
      <c r="AF9" s="248" t="str">
        <f t="shared" ref="AF9:AF31" si="20">IF($C9="","",(IF($J9*AF$8&gt;(R9/$C9)*$E9,IF(AF$7&gt;$AF$5,IFERROR($C9*(ROUNDUP(((($J9*AF$8)-($E9*R9/$C9))/$I9),0)),"Tjek Lastbil:Lastkapacitet"),""),"")))</f>
        <v/>
      </c>
      <c r="AG9" s="249"/>
      <c r="AH9" s="246">
        <f>IF($C9="","",IF($E9="",Standardtal!$E$5*M9*M$7*2,(Standardtal!$E$5*M9*M$7+Standardtal!$E$6*M$7*M9)))</f>
        <v>4.838709677419355</v>
      </c>
      <c r="AI9" s="246">
        <f>IF($C9="","",IF($E9="",Standardtal!$E$5*N9*N$7*2,(Standardtal!$E$5*N9*N$7+Standardtal!$E$6*N$7*N9)))</f>
        <v>4.838709677419355</v>
      </c>
      <c r="AJ9" s="246">
        <f>IF($C9="","",IF($E9="",Standardtal!$E$5*O9*O$7*2,(Standardtal!$E$5*O9*O$7+Standardtal!$E$6*O$7*O9)))</f>
        <v>4.838709677419355</v>
      </c>
      <c r="AK9" s="246">
        <f>IF($C9="","",IF($E9="",Standardtal!$E$5*P9*P$7*2,(Standardtal!$E$5*P9*P$7+Standardtal!$E$6*P$7*P9)))</f>
        <v>9.67741935483871</v>
      </c>
      <c r="AL9" s="246">
        <f>IF($C9="","",IF($E9="",Standardtal!$E$5*Q9*Q$7*2,(Standardtal!$E$5*Q9*Q$7+Standardtal!$E$6*Q$7*Q9)))</f>
        <v>24.193548387096776</v>
      </c>
      <c r="AM9" s="246">
        <f>IF($C9="","",IF($E9="",Standardtal!$E$5*R9*R$7*2,(Standardtal!$E$5*R9*R$7+Standardtal!$E$6*R$7*R9)))</f>
        <v>62.903225806451616</v>
      </c>
      <c r="AN9" s="250"/>
      <c r="AO9" s="246">
        <f>IF($C9="","",IF(T9="",0,((Standardtal!$E$5*T$7)+(Standardtal!$E$6*T$7))*T9))</f>
        <v>0</v>
      </c>
      <c r="AP9" s="246">
        <f>IF($C9="","",IF(U9="",0,((Standardtal!$E$5*U$7)+(Standardtal!$E$6*U$7))*U9))</f>
        <v>0</v>
      </c>
      <c r="AQ9" s="246">
        <f>IF($C9="","",IF(V9="",0,((Standardtal!$E$5*V$7)+(Standardtal!$E$6*V$7))*V9))</f>
        <v>0</v>
      </c>
      <c r="AR9" s="246">
        <f>IF($C9="","",IF(W9="",0,((Standardtal!$E$5*W$7)+(Standardtal!$E$6*W$7))*W9))</f>
        <v>0</v>
      </c>
      <c r="AS9" s="246">
        <f>IF($C9="","",IF(X9="",0,((Standardtal!$E$5*X$7)+(Standardtal!$E$6*X$7))*X9))</f>
        <v>0</v>
      </c>
      <c r="AT9" s="246">
        <f>IF($C9="","",IF(Y9="",0,((Standardtal!$E$5*Y$7)+(Standardtal!$E$6*Y$7))*Y9))</f>
        <v>0</v>
      </c>
      <c r="AU9" s="250"/>
      <c r="AV9" s="246">
        <f>IF($C9="","",IF(AA9="",0,((Standardtal!$E$8*AA$7)+(Standardtal!$E$9*AA$7))*AA9))</f>
        <v>0</v>
      </c>
      <c r="AW9" s="246">
        <f>IF($C9="","",IF(AB9="",0,((Standardtal!$E$8*AB$7)+(Standardtal!$E$9*AB$7))*AB9))</f>
        <v>0</v>
      </c>
      <c r="AX9" s="246">
        <f>IF($C9="","",IF(AC9="",0,((Standardtal!$E$8*AC$7)+(Standardtal!$E$9*AC$7))*AC9))</f>
        <v>0</v>
      </c>
      <c r="AY9" s="246">
        <f>IF($C9="","",IF(AD9="",0,((Standardtal!$E$8*AD$7)+(Standardtal!$E$9*AD$7))*AD9))</f>
        <v>0</v>
      </c>
      <c r="AZ9" s="246">
        <f>IF($C9="","",IF(AE9="",0,((Standardtal!$E$8*AE$7)+(Standardtal!$E$9*AE$7))*AE9))</f>
        <v>0</v>
      </c>
      <c r="BA9" s="246">
        <f>IF($C9="","",IF(AF9="",0,((Standardtal!$E$8*AF$7)+(Standardtal!$E$9*AF$7))*AF9))</f>
        <v>0</v>
      </c>
      <c r="BB9" s="245"/>
      <c r="BC9" s="246">
        <f t="shared" ref="BC9:BH9" si="21">IFERROR(AH9+AO9+AV9,"")</f>
        <v>4.838709677419355</v>
      </c>
      <c r="BD9" s="246">
        <f t="shared" si="21"/>
        <v>4.838709677419355</v>
      </c>
      <c r="BE9" s="246">
        <f t="shared" si="21"/>
        <v>4.838709677419355</v>
      </c>
      <c r="BF9" s="246">
        <f t="shared" si="21"/>
        <v>9.67741935483871</v>
      </c>
      <c r="BG9" s="246">
        <f t="shared" si="21"/>
        <v>24.193548387096776</v>
      </c>
      <c r="BH9" s="246">
        <f t="shared" si="21"/>
        <v>62.903225806451616</v>
      </c>
      <c r="BI9" s="245"/>
      <c r="BJ9" s="246">
        <f>IF(C9="","",VLOOKUP(B9,Standardtal!$A$5:$B$37,2,FALSE))</f>
        <v>20</v>
      </c>
      <c r="BK9" s="251"/>
      <c r="BL9" s="244">
        <f t="shared" ref="BL9:BQ18" si="22">IF($C9="","",BL$8*$BJ9*$C9)</f>
        <v>20</v>
      </c>
      <c r="BM9" s="244">
        <f t="shared" si="22"/>
        <v>60</v>
      </c>
      <c r="BN9" s="244">
        <f t="shared" si="22"/>
        <v>200</v>
      </c>
      <c r="BO9" s="244">
        <f t="shared" si="22"/>
        <v>500</v>
      </c>
      <c r="BP9" s="244">
        <f t="shared" si="22"/>
        <v>2000</v>
      </c>
      <c r="BQ9" s="244">
        <f t="shared" si="22"/>
        <v>5000</v>
      </c>
      <c r="BR9" s="245"/>
      <c r="BS9" s="246">
        <f t="shared" ref="BS9:BX9" si="23">IF($C9="","",(BC9/(BC9+BL9))*100)</f>
        <v>19.480519480519483</v>
      </c>
      <c r="BT9" s="246">
        <f t="shared" si="23"/>
        <v>7.4626865671641784</v>
      </c>
      <c r="BU9" s="246">
        <f t="shared" si="23"/>
        <v>2.3622047244094486</v>
      </c>
      <c r="BV9" s="246">
        <f t="shared" si="23"/>
        <v>1.89873417721519</v>
      </c>
      <c r="BW9" s="246">
        <f t="shared" si="23"/>
        <v>1.1952191235059761</v>
      </c>
      <c r="BX9" s="246">
        <f t="shared" si="23"/>
        <v>1.2424338961452692</v>
      </c>
      <c r="BY9" s="39"/>
    </row>
    <row r="10" spans="1:77" s="176" customFormat="1" ht="20.100000000000001" customHeight="1" x14ac:dyDescent="0.2">
      <c r="A10" s="39"/>
      <c r="B10" s="18" t="s">
        <v>91</v>
      </c>
      <c r="C10" s="6">
        <v>1</v>
      </c>
      <c r="D10" s="7">
        <v>100</v>
      </c>
      <c r="E10" s="9">
        <v>1.5</v>
      </c>
      <c r="F10" s="156"/>
      <c r="G10" s="25" t="s">
        <v>31</v>
      </c>
      <c r="H10" s="28">
        <v>16</v>
      </c>
      <c r="I10" s="28">
        <v>30</v>
      </c>
      <c r="J10" s="11">
        <v>0.2</v>
      </c>
      <c r="K10" s="124"/>
      <c r="L10" s="142"/>
      <c r="M10" s="244">
        <f t="shared" ref="M10:M31" si="24">IF($C10="","",IF($D10="",0,(ROUNDUP((M$8/$D10),0)*$C10)))</f>
        <v>1</v>
      </c>
      <c r="N10" s="244">
        <f t="shared" si="8"/>
        <v>1</v>
      </c>
      <c r="O10" s="244">
        <f t="shared" si="8"/>
        <v>1</v>
      </c>
      <c r="P10" s="244">
        <f t="shared" si="8"/>
        <v>1</v>
      </c>
      <c r="Q10" s="244">
        <f t="shared" si="8"/>
        <v>1</v>
      </c>
      <c r="R10" s="244">
        <f t="shared" si="8"/>
        <v>3</v>
      </c>
      <c r="S10" s="247"/>
      <c r="T10" s="244" t="str">
        <f t="shared" si="9"/>
        <v/>
      </c>
      <c r="U10" s="244" t="str">
        <f t="shared" si="10"/>
        <v/>
      </c>
      <c r="V10" s="244">
        <f t="shared" si="11"/>
        <v>1</v>
      </c>
      <c r="W10" s="244">
        <f t="shared" si="12"/>
        <v>1</v>
      </c>
      <c r="X10" s="244">
        <f t="shared" si="13"/>
        <v>2</v>
      </c>
      <c r="Y10" s="244">
        <f t="shared" si="14"/>
        <v>3</v>
      </c>
      <c r="Z10" s="247"/>
      <c r="AA10" s="248" t="str">
        <f t="shared" si="15"/>
        <v/>
      </c>
      <c r="AB10" s="248" t="str">
        <f t="shared" si="16"/>
        <v/>
      </c>
      <c r="AC10" s="248" t="str">
        <f t="shared" si="17"/>
        <v/>
      </c>
      <c r="AD10" s="248" t="str">
        <f t="shared" si="18"/>
        <v/>
      </c>
      <c r="AE10" s="248" t="str">
        <f t="shared" si="19"/>
        <v/>
      </c>
      <c r="AF10" s="248" t="str">
        <f t="shared" si="20"/>
        <v/>
      </c>
      <c r="AG10" s="249"/>
      <c r="AH10" s="246">
        <f>IF($C10="","",IF($E10="",Standardtal!$E$5*M10*M$7*2,(Standardtal!$E$5*M10*M$7+Standardtal!$E$6*M$7*M10)))</f>
        <v>5.2183548387096774</v>
      </c>
      <c r="AI10" s="246">
        <f>IF($C10="","",IF($E10="",Standardtal!$E$5*N10*N$7*2,(Standardtal!$E$5*N10*N$7+Standardtal!$E$6*N$7*N10)))</f>
        <v>5.2183548387096774</v>
      </c>
      <c r="AJ10" s="246">
        <f>IF($C10="","",IF($E10="",Standardtal!$E$5*O10*O$7*2,(Standardtal!$E$5*O10*O$7+Standardtal!$E$6*O$7*O10)))</f>
        <v>5.2183548387096774</v>
      </c>
      <c r="AK10" s="246">
        <f>IF($C10="","",IF($E10="",Standardtal!$E$5*P10*P$7*2,(Standardtal!$E$5*P10*P$7+Standardtal!$E$6*P$7*P10)))</f>
        <v>5.2183548387096774</v>
      </c>
      <c r="AL10" s="246">
        <f>IF($C10="","",IF($E10="",Standardtal!$E$5*Q10*Q$7*2,(Standardtal!$E$5*Q10*Q$7+Standardtal!$E$6*Q$7*Q10)))</f>
        <v>5.2183548387096774</v>
      </c>
      <c r="AM10" s="246">
        <f>IF($C10="","",IF($E10="",Standardtal!$E$5*R10*R$7*2,(Standardtal!$E$5*R10*R$7+Standardtal!$E$6*R$7*R10)))</f>
        <v>15.655064516129034</v>
      </c>
      <c r="AN10" s="250"/>
      <c r="AO10" s="246">
        <f>IF($C10="","",IF(T10="",0,((Standardtal!$E$5*T$7)+(Standardtal!$E$6*T$7))*T10))</f>
        <v>0</v>
      </c>
      <c r="AP10" s="246">
        <f>IF($C10="","",IF(U10="",0,((Standardtal!$E$5*U$7)+(Standardtal!$E$6*U$7))*U10))</f>
        <v>0</v>
      </c>
      <c r="AQ10" s="246">
        <f>IF($C10="","",IF(V10="",0,((Standardtal!$E$5*V$7)+(Standardtal!$E$6*V$7))*V10))</f>
        <v>5.2183548387096774</v>
      </c>
      <c r="AR10" s="246">
        <f>IF($C10="","",IF(W10="",0,((Standardtal!$E$5*W$7)+(Standardtal!$E$6*W$7))*W10))</f>
        <v>5.2183548387096774</v>
      </c>
      <c r="AS10" s="246">
        <f>IF($C10="","",IF(X10="",0,((Standardtal!$E$5*X$7)+(Standardtal!$E$6*X$7))*X10))</f>
        <v>10.436709677419355</v>
      </c>
      <c r="AT10" s="246">
        <f>IF($C10="","",IF(Y10="",0,((Standardtal!$E$5*Y$7)+(Standardtal!$E$6*Y$7))*Y10))</f>
        <v>15.655064516129032</v>
      </c>
      <c r="AU10" s="250"/>
      <c r="AV10" s="246">
        <f>IF($C10="","",IF(AA10="",0,((Standardtal!$E$8*AA$7)+(Standardtal!$E$9*AA$7))*AA10))</f>
        <v>0</v>
      </c>
      <c r="AW10" s="246">
        <f>IF($C10="","",IF(AB10="",0,((Standardtal!$E$8*AB$7)+(Standardtal!$E$9*AB$7))*AB10))</f>
        <v>0</v>
      </c>
      <c r="AX10" s="246">
        <f>IF($C10="","",IF(AC10="",0,((Standardtal!$E$8*AC$7)+(Standardtal!$E$9*AC$7))*AC10))</f>
        <v>0</v>
      </c>
      <c r="AY10" s="246">
        <f>IF($C10="","",IF(AD10="",0,((Standardtal!$E$8*AD$7)+(Standardtal!$E$9*AD$7))*AD10))</f>
        <v>0</v>
      </c>
      <c r="AZ10" s="246">
        <f>IF($C10="","",IF(AE10="",0,((Standardtal!$E$8*AE$7)+(Standardtal!$E$9*AE$7))*AE10))</f>
        <v>0</v>
      </c>
      <c r="BA10" s="246">
        <f>IF($C10="","",IF(AF10="",0,((Standardtal!$E$8*AF$7)+(Standardtal!$E$9*AF$7))*AF10))</f>
        <v>0</v>
      </c>
      <c r="BB10" s="245"/>
      <c r="BC10" s="246">
        <f t="shared" ref="BC10:BC31" si="25">IFERROR(AH10+AO10+AV10,"")</f>
        <v>5.2183548387096774</v>
      </c>
      <c r="BD10" s="246">
        <f t="shared" ref="BD10:BD31" si="26">IFERROR(AI10+AP10+AW10,"")</f>
        <v>5.2183548387096774</v>
      </c>
      <c r="BE10" s="246">
        <f t="shared" ref="BE10:BE31" si="27">IFERROR(AJ10+AQ10+AX10,"")</f>
        <v>10.436709677419355</v>
      </c>
      <c r="BF10" s="246">
        <f t="shared" ref="BF10:BF31" si="28">IFERROR(AK10+AR10+AY10,"")</f>
        <v>10.436709677419355</v>
      </c>
      <c r="BG10" s="246">
        <f t="shared" ref="BG10:BG31" si="29">IFERROR(AL10+AS10+AZ10,"")</f>
        <v>15.655064516129032</v>
      </c>
      <c r="BH10" s="246">
        <f t="shared" ref="BH10:BH31" si="30">IFERROR(AM10+AT10+BA10,"")</f>
        <v>31.310129032258068</v>
      </c>
      <c r="BI10" s="245"/>
      <c r="BJ10" s="246">
        <f>IF(C10="","",VLOOKUP(B10,Standardtal!$A$5:$B$37,2,FALSE))</f>
        <v>9.1</v>
      </c>
      <c r="BK10" s="251"/>
      <c r="BL10" s="244">
        <f t="shared" si="22"/>
        <v>9.1</v>
      </c>
      <c r="BM10" s="244">
        <f t="shared" si="22"/>
        <v>27.299999999999997</v>
      </c>
      <c r="BN10" s="244">
        <f t="shared" si="22"/>
        <v>91</v>
      </c>
      <c r="BO10" s="244">
        <f t="shared" si="22"/>
        <v>227.5</v>
      </c>
      <c r="BP10" s="244">
        <f t="shared" si="22"/>
        <v>910</v>
      </c>
      <c r="BQ10" s="244">
        <f t="shared" si="22"/>
        <v>2275</v>
      </c>
      <c r="BR10" s="245"/>
      <c r="BS10" s="246">
        <f t="shared" ref="BS10:BS31" si="31">IF($C10="","",(BC10/(BC10+BL10))*100)</f>
        <v>36.445212438805143</v>
      </c>
      <c r="BT10" s="246">
        <f t="shared" ref="BT10:BT31" si="32">IF($C10="","",(BD10/(BD10+BM10))*100)</f>
        <v>16.047413421105102</v>
      </c>
      <c r="BU10" s="246">
        <f t="shared" ref="BU10:BU31" si="33">IF($C10="","",(BE10/(BE10+BN10))*100)</f>
        <v>10.288888224597699</v>
      </c>
      <c r="BV10" s="246">
        <f t="shared" ref="BV10:BV31" si="34">IF($C10="","",(BF10/(BF10+BO10))*100)</f>
        <v>4.3863385736353306</v>
      </c>
      <c r="BW10" s="246">
        <f t="shared" ref="BW10:BW31" si="35">IF($C10="","",(BG10/(BG10+BP10))*100)</f>
        <v>1.6912417072241115</v>
      </c>
      <c r="BX10" s="246">
        <f t="shared" ref="BX10:BX31" si="36">IF($C10="","",(BH10/(BH10+BQ10))*100)</f>
        <v>1.357585375796619</v>
      </c>
      <c r="BY10" s="39"/>
    </row>
    <row r="11" spans="1:77" s="176" customFormat="1" ht="20.100000000000001" customHeight="1" x14ac:dyDescent="0.2">
      <c r="A11" s="39"/>
      <c r="B11" s="21" t="s">
        <v>20</v>
      </c>
      <c r="C11" s="6">
        <v>3</v>
      </c>
      <c r="D11" s="5">
        <f>E11/J11</f>
        <v>26.666666666666668</v>
      </c>
      <c r="E11" s="9">
        <v>4</v>
      </c>
      <c r="F11" s="156"/>
      <c r="G11" s="25" t="s">
        <v>32</v>
      </c>
      <c r="H11" s="154"/>
      <c r="I11" s="155"/>
      <c r="J11" s="11">
        <v>0.15</v>
      </c>
      <c r="K11" s="123"/>
      <c r="L11" s="142"/>
      <c r="M11" s="244">
        <f t="shared" si="24"/>
        <v>3</v>
      </c>
      <c r="N11" s="244">
        <f t="shared" si="8"/>
        <v>3</v>
      </c>
      <c r="O11" s="244">
        <f t="shared" si="8"/>
        <v>3</v>
      </c>
      <c r="P11" s="244">
        <f t="shared" si="8"/>
        <v>3</v>
      </c>
      <c r="Q11" s="244">
        <f t="shared" si="8"/>
        <v>12</v>
      </c>
      <c r="R11" s="244">
        <f t="shared" si="8"/>
        <v>30</v>
      </c>
      <c r="S11" s="247"/>
      <c r="T11" s="244" t="str">
        <f t="shared" si="9"/>
        <v/>
      </c>
      <c r="U11" s="244" t="str">
        <f t="shared" si="10"/>
        <v/>
      </c>
      <c r="V11" s="244" t="str">
        <f t="shared" si="11"/>
        <v/>
      </c>
      <c r="W11" s="244" t="str">
        <f t="shared" si="12"/>
        <v/>
      </c>
      <c r="X11" s="244" t="str">
        <f t="shared" si="13"/>
        <v/>
      </c>
      <c r="Y11" s="244" t="str">
        <f t="shared" si="14"/>
        <v/>
      </c>
      <c r="Z11" s="247"/>
      <c r="AA11" s="248" t="str">
        <f t="shared" si="15"/>
        <v/>
      </c>
      <c r="AB11" s="248" t="str">
        <f t="shared" si="16"/>
        <v/>
      </c>
      <c r="AC11" s="248" t="str">
        <f t="shared" si="17"/>
        <v/>
      </c>
      <c r="AD11" s="248" t="str">
        <f t="shared" si="18"/>
        <v/>
      </c>
      <c r="AE11" s="248" t="str">
        <f t="shared" si="19"/>
        <v/>
      </c>
      <c r="AF11" s="248" t="str">
        <f t="shared" si="20"/>
        <v/>
      </c>
      <c r="AG11" s="249"/>
      <c r="AH11" s="246">
        <f>IF($C11="","",IF($E11="",Standardtal!$E$5*M11*M$7*2,(Standardtal!$E$5*M11*M$7+Standardtal!$E$6*M$7*M11)))</f>
        <v>15.655064516129034</v>
      </c>
      <c r="AI11" s="246">
        <f>IF($C11="","",IF($E11="",Standardtal!$E$5*N11*N$7*2,(Standardtal!$E$5*N11*N$7+Standardtal!$E$6*N$7*N11)))</f>
        <v>15.655064516129034</v>
      </c>
      <c r="AJ11" s="246">
        <f>IF($C11="","",IF($E11="",Standardtal!$E$5*O11*O$7*2,(Standardtal!$E$5*O11*O$7+Standardtal!$E$6*O$7*O11)))</f>
        <v>15.655064516129034</v>
      </c>
      <c r="AK11" s="246">
        <f>IF($C11="","",IF($E11="",Standardtal!$E$5*P11*P$7*2,(Standardtal!$E$5*P11*P$7+Standardtal!$E$6*P$7*P11)))</f>
        <v>15.655064516129034</v>
      </c>
      <c r="AL11" s="246">
        <f>IF($C11="","",IF($E11="",Standardtal!$E$5*Q11*Q$7*2,(Standardtal!$E$5*Q11*Q$7+Standardtal!$E$6*Q$7*Q11)))</f>
        <v>62.620258064516136</v>
      </c>
      <c r="AM11" s="246">
        <f>IF($C11="","",IF($E11="",Standardtal!$E$5*R11*R$7*2,(Standardtal!$E$5*R11*R$7+Standardtal!$E$6*R$7*R11)))</f>
        <v>156.55064516129033</v>
      </c>
      <c r="AN11" s="250"/>
      <c r="AO11" s="246">
        <f>IF($C11="","",IF(T11="",0,((Standardtal!$E$5*T$7)+(Standardtal!$E$6*T$7))*T11))</f>
        <v>0</v>
      </c>
      <c r="AP11" s="246">
        <f>IF($C11="","",IF(U11="",0,((Standardtal!$E$5*U$7)+(Standardtal!$E$6*U$7))*U11))</f>
        <v>0</v>
      </c>
      <c r="AQ11" s="246">
        <f>IF($C11="","",IF(V11="",0,((Standardtal!$E$5*V$7)+(Standardtal!$E$6*V$7))*V11))</f>
        <v>0</v>
      </c>
      <c r="AR11" s="246">
        <f>IF($C11="","",IF(W11="",0,((Standardtal!$E$5*W$7)+(Standardtal!$E$6*W$7))*W11))</f>
        <v>0</v>
      </c>
      <c r="AS11" s="246">
        <f>IF($C11="","",IF(X11="",0,((Standardtal!$E$5*X$7)+(Standardtal!$E$6*X$7))*X11))</f>
        <v>0</v>
      </c>
      <c r="AT11" s="246">
        <f>IF($C11="","",IF(Y11="",0,((Standardtal!$E$5*Y$7)+(Standardtal!$E$6*Y$7))*Y11))</f>
        <v>0</v>
      </c>
      <c r="AU11" s="250"/>
      <c r="AV11" s="246">
        <f>IF($C11="","",IF(AA11="",0,((Standardtal!$E$8*AA$7)+(Standardtal!$E$9*AA$7))*AA11))</f>
        <v>0</v>
      </c>
      <c r="AW11" s="246">
        <f>IF($C11="","",IF(AB11="",0,((Standardtal!$E$8*AB$7)+(Standardtal!$E$9*AB$7))*AB11))</f>
        <v>0</v>
      </c>
      <c r="AX11" s="246">
        <f>IF($C11="","",IF(AC11="",0,((Standardtal!$E$8*AC$7)+(Standardtal!$E$9*AC$7))*AC11))</f>
        <v>0</v>
      </c>
      <c r="AY11" s="246">
        <f>IF($C11="","",IF(AD11="",0,((Standardtal!$E$8*AD$7)+(Standardtal!$E$9*AD$7))*AD11))</f>
        <v>0</v>
      </c>
      <c r="AZ11" s="246">
        <f>IF($C11="","",IF(AE11="",0,((Standardtal!$E$8*AE$7)+(Standardtal!$E$9*AE$7))*AE11))</f>
        <v>0</v>
      </c>
      <c r="BA11" s="246">
        <f>IF($C11="","",IF(AF11="",0,((Standardtal!$E$8*AF$7)+(Standardtal!$E$9*AF$7))*AF11))</f>
        <v>0</v>
      </c>
      <c r="BB11" s="245"/>
      <c r="BC11" s="246">
        <f t="shared" si="25"/>
        <v>15.655064516129034</v>
      </c>
      <c r="BD11" s="246">
        <f t="shared" si="26"/>
        <v>15.655064516129034</v>
      </c>
      <c r="BE11" s="246">
        <f t="shared" si="27"/>
        <v>15.655064516129034</v>
      </c>
      <c r="BF11" s="246">
        <f t="shared" si="28"/>
        <v>15.655064516129034</v>
      </c>
      <c r="BG11" s="246">
        <f t="shared" si="29"/>
        <v>62.620258064516136</v>
      </c>
      <c r="BH11" s="246">
        <f t="shared" si="30"/>
        <v>156.55064516129033</v>
      </c>
      <c r="BI11" s="245"/>
      <c r="BJ11" s="246">
        <f>IF(C11="","",VLOOKUP(B11,Standardtal!$A$5:$B$37,2,FALSE))</f>
        <v>2.6</v>
      </c>
      <c r="BK11" s="251"/>
      <c r="BL11" s="244">
        <f t="shared" si="22"/>
        <v>7.8000000000000007</v>
      </c>
      <c r="BM11" s="244">
        <f t="shared" si="22"/>
        <v>23.400000000000002</v>
      </c>
      <c r="BN11" s="244">
        <f t="shared" si="22"/>
        <v>78</v>
      </c>
      <c r="BO11" s="244">
        <f t="shared" si="22"/>
        <v>195</v>
      </c>
      <c r="BP11" s="244">
        <f t="shared" si="22"/>
        <v>780</v>
      </c>
      <c r="BQ11" s="244">
        <f t="shared" si="22"/>
        <v>1950</v>
      </c>
      <c r="BR11" s="245"/>
      <c r="BS11" s="246">
        <f t="shared" si="31"/>
        <v>66.744921999100555</v>
      </c>
      <c r="BT11" s="246">
        <f t="shared" si="32"/>
        <v>40.084595199333947</v>
      </c>
      <c r="BU11" s="246">
        <f t="shared" si="33"/>
        <v>16.715662518638229</v>
      </c>
      <c r="BV11" s="246">
        <f t="shared" si="34"/>
        <v>7.431610795633345</v>
      </c>
      <c r="BW11" s="246">
        <f t="shared" si="35"/>
        <v>7.431610795633345</v>
      </c>
      <c r="BX11" s="246">
        <f t="shared" si="36"/>
        <v>7.431610795633345</v>
      </c>
      <c r="BY11" s="39"/>
    </row>
    <row r="12" spans="1:77" s="176" customFormat="1" ht="20.100000000000001" customHeight="1" x14ac:dyDescent="0.2">
      <c r="A12" s="39"/>
      <c r="B12" s="21" t="s">
        <v>25</v>
      </c>
      <c r="C12" s="6">
        <v>2</v>
      </c>
      <c r="D12" s="8">
        <v>250</v>
      </c>
      <c r="E12" s="10">
        <v>8</v>
      </c>
      <c r="F12" s="24" t="str">
        <f>IF(H12="",E12/J12,"")</f>
        <v/>
      </c>
      <c r="G12" s="26" t="s">
        <v>34</v>
      </c>
      <c r="H12" s="28">
        <v>16</v>
      </c>
      <c r="I12" s="28">
        <v>30</v>
      </c>
      <c r="J12" s="12">
        <v>0.25</v>
      </c>
      <c r="K12" s="125"/>
      <c r="L12" s="143"/>
      <c r="M12" s="244">
        <f t="shared" si="24"/>
        <v>2</v>
      </c>
      <c r="N12" s="244">
        <f t="shared" si="8"/>
        <v>2</v>
      </c>
      <c r="O12" s="244">
        <f t="shared" si="8"/>
        <v>2</v>
      </c>
      <c r="P12" s="244">
        <f t="shared" si="8"/>
        <v>2</v>
      </c>
      <c r="Q12" s="244">
        <f t="shared" si="8"/>
        <v>2</v>
      </c>
      <c r="R12" s="244">
        <f t="shared" si="8"/>
        <v>2</v>
      </c>
      <c r="S12" s="247"/>
      <c r="T12" s="244" t="str">
        <f t="shared" si="9"/>
        <v/>
      </c>
      <c r="U12" s="244" t="str">
        <f t="shared" si="10"/>
        <v/>
      </c>
      <c r="V12" s="244" t="str">
        <f t="shared" si="11"/>
        <v/>
      </c>
      <c r="W12" s="244" t="str">
        <f t="shared" si="12"/>
        <v/>
      </c>
      <c r="X12" s="244">
        <f t="shared" si="13"/>
        <v>4</v>
      </c>
      <c r="Y12" s="244">
        <f t="shared" si="14"/>
        <v>8</v>
      </c>
      <c r="Z12" s="247"/>
      <c r="AA12" s="248" t="str">
        <f t="shared" si="15"/>
        <v/>
      </c>
      <c r="AB12" s="248" t="str">
        <f t="shared" si="16"/>
        <v/>
      </c>
      <c r="AC12" s="248" t="str">
        <f t="shared" si="17"/>
        <v/>
      </c>
      <c r="AD12" s="248" t="str">
        <f t="shared" si="18"/>
        <v/>
      </c>
      <c r="AE12" s="248" t="str">
        <f t="shared" si="19"/>
        <v/>
      </c>
      <c r="AF12" s="248" t="str">
        <f t="shared" si="20"/>
        <v/>
      </c>
      <c r="AG12" s="249"/>
      <c r="AH12" s="246">
        <f>IF($C12="","",IF($E12="",Standardtal!$E$5*M12*M$7*2,(Standardtal!$E$5*M12*M$7+Standardtal!$E$6*M$7*M12)))</f>
        <v>10.436709677419355</v>
      </c>
      <c r="AI12" s="246">
        <f>IF($C12="","",IF($E12="",Standardtal!$E$5*N12*N$7*2,(Standardtal!$E$5*N12*N$7+Standardtal!$E$6*N$7*N12)))</f>
        <v>10.436709677419355</v>
      </c>
      <c r="AJ12" s="246">
        <f>IF($C12="","",IF($E12="",Standardtal!$E$5*O12*O$7*2,(Standardtal!$E$5*O12*O$7+Standardtal!$E$6*O$7*O12)))</f>
        <v>10.436709677419355</v>
      </c>
      <c r="AK12" s="246">
        <f>IF($C12="","",IF($E12="",Standardtal!$E$5*P12*P$7*2,(Standardtal!$E$5*P12*P$7+Standardtal!$E$6*P$7*P12)))</f>
        <v>10.436709677419355</v>
      </c>
      <c r="AL12" s="246">
        <f>IF($C12="","",IF($E12="",Standardtal!$E$5*Q12*Q$7*2,(Standardtal!$E$5*Q12*Q$7+Standardtal!$E$6*Q$7*Q12)))</f>
        <v>10.436709677419355</v>
      </c>
      <c r="AM12" s="246">
        <f>IF($C12="","",IF($E12="",Standardtal!$E$5*R12*R$7*2,(Standardtal!$E$5*R12*R$7+Standardtal!$E$6*R$7*R12)))</f>
        <v>10.436709677419355</v>
      </c>
      <c r="AN12" s="250"/>
      <c r="AO12" s="246">
        <f>IF($C12="","",IF(T12="",0,((Standardtal!$E$5*T$7)+(Standardtal!$E$6*T$7))*T12))</f>
        <v>0</v>
      </c>
      <c r="AP12" s="246">
        <f>IF($C12="","",IF(U12="",0,((Standardtal!$E$5*U$7)+(Standardtal!$E$6*U$7))*U12))</f>
        <v>0</v>
      </c>
      <c r="AQ12" s="246">
        <f>IF($C12="","",IF(V12="",0,((Standardtal!$E$5*V$7)+(Standardtal!$E$6*V$7))*V12))</f>
        <v>0</v>
      </c>
      <c r="AR12" s="246">
        <f>IF($C12="","",IF(W12="",0,((Standardtal!$E$5*W$7)+(Standardtal!$E$6*W$7))*W12))</f>
        <v>0</v>
      </c>
      <c r="AS12" s="246">
        <f>IF($C12="","",IF(X12="",0,((Standardtal!$E$5*X$7)+(Standardtal!$E$6*X$7))*X12))</f>
        <v>20.87341935483871</v>
      </c>
      <c r="AT12" s="246">
        <f>IF($C12="","",IF(Y12="",0,((Standardtal!$E$5*Y$7)+(Standardtal!$E$6*Y$7))*Y12))</f>
        <v>41.746838709677419</v>
      </c>
      <c r="AU12" s="250"/>
      <c r="AV12" s="246">
        <f>IF($C12="","",IF(AA12="",0,((Standardtal!$E$8*AA$7)+(Standardtal!$E$9*AA$7))*AA12))</f>
        <v>0</v>
      </c>
      <c r="AW12" s="246">
        <f>IF($C12="","",IF(AB12="",0,((Standardtal!$E$8*AB$7)+(Standardtal!$E$9*AB$7))*AB12))</f>
        <v>0</v>
      </c>
      <c r="AX12" s="246">
        <f>IF($C12="","",IF(AC12="",0,((Standardtal!$E$8*AC$7)+(Standardtal!$E$9*AC$7))*AC12))</f>
        <v>0</v>
      </c>
      <c r="AY12" s="246">
        <f>IF($C12="","",IF(AD12="",0,((Standardtal!$E$8*AD$7)+(Standardtal!$E$9*AD$7))*AD12))</f>
        <v>0</v>
      </c>
      <c r="AZ12" s="246">
        <f>IF($C12="","",IF(AE12="",0,((Standardtal!$E$8*AE$7)+(Standardtal!$E$9*AE$7))*AE12))</f>
        <v>0</v>
      </c>
      <c r="BA12" s="246">
        <f>IF($C12="","",IF(AF12="",0,((Standardtal!$E$8*AF$7)+(Standardtal!$E$9*AF$7))*AF12))</f>
        <v>0</v>
      </c>
      <c r="BB12" s="245"/>
      <c r="BC12" s="246">
        <f t="shared" si="25"/>
        <v>10.436709677419355</v>
      </c>
      <c r="BD12" s="246">
        <f t="shared" si="26"/>
        <v>10.436709677419355</v>
      </c>
      <c r="BE12" s="246">
        <f t="shared" si="27"/>
        <v>10.436709677419355</v>
      </c>
      <c r="BF12" s="246">
        <f t="shared" si="28"/>
        <v>10.436709677419355</v>
      </c>
      <c r="BG12" s="246">
        <f t="shared" si="29"/>
        <v>31.310129032258065</v>
      </c>
      <c r="BH12" s="246">
        <f t="shared" si="30"/>
        <v>52.183548387096778</v>
      </c>
      <c r="BI12" s="245"/>
      <c r="BJ12" s="246">
        <f>IF(C12="","",VLOOKUP(B12,Standardtal!$A$5:$B$37,2,FALSE))</f>
        <v>3.6</v>
      </c>
      <c r="BK12" s="251"/>
      <c r="BL12" s="244">
        <f t="shared" si="22"/>
        <v>7.2</v>
      </c>
      <c r="BM12" s="244">
        <f t="shared" si="22"/>
        <v>21.6</v>
      </c>
      <c r="BN12" s="244">
        <f t="shared" si="22"/>
        <v>72</v>
      </c>
      <c r="BO12" s="244">
        <f t="shared" si="22"/>
        <v>180</v>
      </c>
      <c r="BP12" s="244">
        <f t="shared" si="22"/>
        <v>720</v>
      </c>
      <c r="BQ12" s="244">
        <f t="shared" si="22"/>
        <v>1800</v>
      </c>
      <c r="BR12" s="245"/>
      <c r="BS12" s="246">
        <f t="shared" si="31"/>
        <v>59.176058733799373</v>
      </c>
      <c r="BT12" s="246">
        <f t="shared" si="32"/>
        <v>32.57734574651257</v>
      </c>
      <c r="BU12" s="246">
        <f t="shared" si="33"/>
        <v>12.660269579243197</v>
      </c>
      <c r="BV12" s="246">
        <f t="shared" si="34"/>
        <v>5.4804085279030978</v>
      </c>
      <c r="BW12" s="246">
        <f t="shared" si="35"/>
        <v>4.1674040881876282</v>
      </c>
      <c r="BX12" s="246">
        <f t="shared" si="36"/>
        <v>2.8174069698728736</v>
      </c>
      <c r="BY12" s="39"/>
    </row>
    <row r="13" spans="1:77" s="176" customFormat="1" ht="19.5" customHeight="1" x14ac:dyDescent="0.2">
      <c r="A13" s="39"/>
      <c r="B13" s="21" t="s">
        <v>24</v>
      </c>
      <c r="C13" s="6">
        <v>1</v>
      </c>
      <c r="D13" s="8">
        <v>50</v>
      </c>
      <c r="E13" s="10">
        <v>25</v>
      </c>
      <c r="F13" s="24">
        <f>IF(E13="","",E13/J13)</f>
        <v>0.83333333333333337</v>
      </c>
      <c r="G13" s="26" t="s">
        <v>33</v>
      </c>
      <c r="H13" s="27">
        <f>E13</f>
        <v>25</v>
      </c>
      <c r="I13" s="28">
        <v>39</v>
      </c>
      <c r="J13" s="12">
        <v>30</v>
      </c>
      <c r="K13" s="125"/>
      <c r="L13" s="143"/>
      <c r="M13" s="244">
        <f>IF($C13="","",IF($D13="",0,(ROUNDUP((M$8/$D13),0)*$C13)))</f>
        <v>1</v>
      </c>
      <c r="N13" s="244">
        <f t="shared" si="8"/>
        <v>1</v>
      </c>
      <c r="O13" s="244">
        <f t="shared" si="8"/>
        <v>1</v>
      </c>
      <c r="P13" s="244">
        <f t="shared" si="8"/>
        <v>1</v>
      </c>
      <c r="Q13" s="244">
        <f t="shared" si="8"/>
        <v>2</v>
      </c>
      <c r="R13" s="244">
        <f t="shared" si="8"/>
        <v>5</v>
      </c>
      <c r="S13" s="247"/>
      <c r="T13" s="244">
        <f t="shared" si="9"/>
        <v>1</v>
      </c>
      <c r="U13" s="244">
        <f t="shared" si="10"/>
        <v>3</v>
      </c>
      <c r="V13" s="244">
        <f t="shared" si="11"/>
        <v>11</v>
      </c>
      <c r="W13" s="244">
        <f t="shared" si="12"/>
        <v>29</v>
      </c>
      <c r="X13" s="244">
        <f t="shared" si="13"/>
        <v>118</v>
      </c>
      <c r="Y13" s="244">
        <f t="shared" si="14"/>
        <v>295</v>
      </c>
      <c r="Z13" s="247"/>
      <c r="AA13" s="248" t="str">
        <f t="shared" si="15"/>
        <v/>
      </c>
      <c r="AB13" s="248" t="str">
        <f t="shared" si="16"/>
        <v/>
      </c>
      <c r="AC13" s="248" t="str">
        <f t="shared" si="17"/>
        <v/>
      </c>
      <c r="AD13" s="248" t="str">
        <f t="shared" si="18"/>
        <v/>
      </c>
      <c r="AE13" s="248" t="str">
        <f t="shared" si="19"/>
        <v/>
      </c>
      <c r="AF13" s="248" t="str">
        <f t="shared" si="20"/>
        <v/>
      </c>
      <c r="AG13" s="249"/>
      <c r="AH13" s="246">
        <f>IF($C13="","",IF($E13="",Standardtal!$E$5*M13*M$7*2,(Standardtal!$E$5*M13*M$7+Standardtal!$E$6*M$7*M13)))</f>
        <v>5.2183548387096774</v>
      </c>
      <c r="AI13" s="246">
        <f>IF($C13="","",IF($E13="",Standardtal!$E$5*N13*N$7*2,(Standardtal!$E$5*N13*N$7+Standardtal!$E$6*N$7*N13)))</f>
        <v>5.2183548387096774</v>
      </c>
      <c r="AJ13" s="246">
        <f>IF($C13="","",IF($E13="",Standardtal!$E$5*O13*O$7*2,(Standardtal!$E$5*O13*O$7+Standardtal!$E$6*O$7*O13)))</f>
        <v>5.2183548387096774</v>
      </c>
      <c r="AK13" s="246">
        <f>IF($C13="","",IF($E13="",Standardtal!$E$5*P13*P$7*2,(Standardtal!$E$5*P13*P$7+Standardtal!$E$6*P$7*P13)))</f>
        <v>5.2183548387096774</v>
      </c>
      <c r="AL13" s="246">
        <f>IF($C13="","",IF($E13="",Standardtal!$E$5*Q13*Q$7*2,(Standardtal!$E$5*Q13*Q$7+Standardtal!$E$6*Q$7*Q13)))</f>
        <v>10.436709677419355</v>
      </c>
      <c r="AM13" s="246">
        <f>IF($C13="","",IF($E13="",Standardtal!$E$5*R13*R$7*2,(Standardtal!$E$5*R13*R$7+Standardtal!$E$6*R$7*R13)))</f>
        <v>26.091774193548389</v>
      </c>
      <c r="AN13" s="250"/>
      <c r="AO13" s="246">
        <f>IF($C13="","",IF(T13="",0,((Standardtal!$E$5*T$7)+(Standardtal!$E$6*T$7))*T13))</f>
        <v>5.2183548387096774</v>
      </c>
      <c r="AP13" s="246">
        <f>IF($C13="","",IF(U13="",0,((Standardtal!$E$5*U$7)+(Standardtal!$E$6*U$7))*U13))</f>
        <v>15.655064516129032</v>
      </c>
      <c r="AQ13" s="246">
        <f>IF($C13="","",IF(V13="",0,((Standardtal!$E$5*V$7)+(Standardtal!$E$6*V$7))*V13))</f>
        <v>57.40190322580645</v>
      </c>
      <c r="AR13" s="246">
        <f>IF($C13="","",IF(W13="",0,((Standardtal!$E$5*W$7)+(Standardtal!$E$6*W$7))*W13))</f>
        <v>151.33229032258063</v>
      </c>
      <c r="AS13" s="246">
        <f>IF($C13="","",IF(X13="",0,((Standardtal!$E$5*X$7)+(Standardtal!$E$6*X$7))*X13))</f>
        <v>615.76587096774199</v>
      </c>
      <c r="AT13" s="246">
        <f>IF($C13="","",IF(Y13="",0,((Standardtal!$E$5*Y$7)+(Standardtal!$E$6*Y$7))*Y13))</f>
        <v>1539.4146774193548</v>
      </c>
      <c r="AU13" s="250"/>
      <c r="AV13" s="246">
        <f>IF($C13="","",IF(AA13="",0,((Standardtal!$E$8*AA$7)+(Standardtal!$E$9*AA$7))*AA13))</f>
        <v>0</v>
      </c>
      <c r="AW13" s="246">
        <f>IF($C13="","",IF(AB13="",0,((Standardtal!$E$8*AB$7)+(Standardtal!$E$9*AB$7))*AB13))</f>
        <v>0</v>
      </c>
      <c r="AX13" s="246">
        <f>IF($C13="","",IF(AC13="",0,((Standardtal!$E$8*AC$7)+(Standardtal!$E$9*AC$7))*AC13))</f>
        <v>0</v>
      </c>
      <c r="AY13" s="246">
        <f>IF($C13="","",IF(AD13="",0,((Standardtal!$E$8*AD$7)+(Standardtal!$E$9*AD$7))*AD13))</f>
        <v>0</v>
      </c>
      <c r="AZ13" s="246">
        <f>IF($C13="","",IF(AE13="",0,((Standardtal!$E$8*AE$7)+(Standardtal!$E$9*AE$7))*AE13))</f>
        <v>0</v>
      </c>
      <c r="BA13" s="246">
        <f>IF($C13="","",IF(AF13="",0,((Standardtal!$E$8*AF$7)+(Standardtal!$E$9*AF$7))*AF13))</f>
        <v>0</v>
      </c>
      <c r="BB13" s="245"/>
      <c r="BC13" s="246">
        <f t="shared" si="25"/>
        <v>10.436709677419355</v>
      </c>
      <c r="BD13" s="246">
        <f t="shared" si="26"/>
        <v>20.87341935483871</v>
      </c>
      <c r="BE13" s="246">
        <f t="shared" si="27"/>
        <v>62.620258064516129</v>
      </c>
      <c r="BF13" s="246">
        <f t="shared" si="28"/>
        <v>156.5506451612903</v>
      </c>
      <c r="BG13" s="246">
        <f t="shared" si="29"/>
        <v>626.20258064516133</v>
      </c>
      <c r="BH13" s="246">
        <f t="shared" si="30"/>
        <v>1565.5064516129032</v>
      </c>
      <c r="BI13" s="245"/>
      <c r="BJ13" s="246">
        <f>IF(C13="","",VLOOKUP(B13,Standardtal!$A$5:$B$37,2,FALSE))</f>
        <v>14.4</v>
      </c>
      <c r="BK13" s="251"/>
      <c r="BL13" s="244">
        <f t="shared" si="22"/>
        <v>14.4</v>
      </c>
      <c r="BM13" s="244">
        <f t="shared" si="22"/>
        <v>43.2</v>
      </c>
      <c r="BN13" s="244">
        <f t="shared" si="22"/>
        <v>144</v>
      </c>
      <c r="BO13" s="244">
        <f t="shared" si="22"/>
        <v>360</v>
      </c>
      <c r="BP13" s="244">
        <f t="shared" si="22"/>
        <v>1440</v>
      </c>
      <c r="BQ13" s="244">
        <f t="shared" si="22"/>
        <v>3600</v>
      </c>
      <c r="BR13" s="245"/>
      <c r="BS13" s="246">
        <f t="shared" si="31"/>
        <v>42.021305611620676</v>
      </c>
      <c r="BT13" s="246">
        <f t="shared" si="32"/>
        <v>32.57734574651257</v>
      </c>
      <c r="BU13" s="246">
        <f t="shared" si="33"/>
        <v>30.306930526126468</v>
      </c>
      <c r="BV13" s="246">
        <f t="shared" si="34"/>
        <v>30.306930526126468</v>
      </c>
      <c r="BW13" s="246">
        <f t="shared" si="35"/>
        <v>30.306930526126475</v>
      </c>
      <c r="BX13" s="246">
        <f t="shared" si="36"/>
        <v>30.306930526126468</v>
      </c>
      <c r="BY13" s="39"/>
    </row>
    <row r="14" spans="1:77" s="176" customFormat="1" ht="20.100000000000001" customHeight="1" x14ac:dyDescent="0.2">
      <c r="A14" s="39"/>
      <c r="B14" s="21" t="s">
        <v>13</v>
      </c>
      <c r="C14" s="6">
        <v>1</v>
      </c>
      <c r="D14" s="7">
        <v>100</v>
      </c>
      <c r="E14" s="157"/>
      <c r="F14" s="156"/>
      <c r="G14" s="158"/>
      <c r="H14" s="154"/>
      <c r="I14" s="155"/>
      <c r="J14" s="159"/>
      <c r="K14" s="123"/>
      <c r="L14" s="142"/>
      <c r="M14" s="244">
        <f t="shared" si="24"/>
        <v>1</v>
      </c>
      <c r="N14" s="244">
        <f t="shared" si="8"/>
        <v>1</v>
      </c>
      <c r="O14" s="244">
        <f t="shared" si="8"/>
        <v>1</v>
      </c>
      <c r="P14" s="244">
        <f t="shared" si="8"/>
        <v>1</v>
      </c>
      <c r="Q14" s="244">
        <f t="shared" si="8"/>
        <v>1</v>
      </c>
      <c r="R14" s="244">
        <f t="shared" si="8"/>
        <v>3</v>
      </c>
      <c r="S14" s="247"/>
      <c r="T14" s="244" t="str">
        <f t="shared" si="9"/>
        <v/>
      </c>
      <c r="U14" s="244" t="str">
        <f t="shared" si="10"/>
        <v/>
      </c>
      <c r="V14" s="244" t="str">
        <f t="shared" si="11"/>
        <v/>
      </c>
      <c r="W14" s="244" t="str">
        <f t="shared" si="12"/>
        <v/>
      </c>
      <c r="X14" s="244" t="str">
        <f t="shared" si="13"/>
        <v/>
      </c>
      <c r="Y14" s="244" t="str">
        <f t="shared" si="14"/>
        <v/>
      </c>
      <c r="Z14" s="247"/>
      <c r="AA14" s="248" t="str">
        <f t="shared" si="15"/>
        <v/>
      </c>
      <c r="AB14" s="248" t="str">
        <f t="shared" si="16"/>
        <v/>
      </c>
      <c r="AC14" s="248" t="str">
        <f t="shared" si="17"/>
        <v/>
      </c>
      <c r="AD14" s="248" t="str">
        <f t="shared" si="18"/>
        <v/>
      </c>
      <c r="AE14" s="248" t="str">
        <f t="shared" si="19"/>
        <v/>
      </c>
      <c r="AF14" s="248" t="str">
        <f t="shared" si="20"/>
        <v/>
      </c>
      <c r="AG14" s="249"/>
      <c r="AH14" s="246">
        <f>IF($C14="","",IF($E14="",Standardtal!$E$5*M14*M$7*2,(Standardtal!$E$5*M14*M$7+Standardtal!$E$6*M$7*M14)))</f>
        <v>4.838709677419355</v>
      </c>
      <c r="AI14" s="246">
        <f>IF($C14="","",IF($E14="",Standardtal!$E$5*N14*N$7*2,(Standardtal!$E$5*N14*N$7+Standardtal!$E$6*N$7*N14)))</f>
        <v>4.838709677419355</v>
      </c>
      <c r="AJ14" s="246">
        <f>IF($C14="","",IF($E14="",Standardtal!$E$5*O14*O$7*2,(Standardtal!$E$5*O14*O$7+Standardtal!$E$6*O$7*O14)))</f>
        <v>4.838709677419355</v>
      </c>
      <c r="AK14" s="246">
        <f>IF($C14="","",IF($E14="",Standardtal!$E$5*P14*P$7*2,(Standardtal!$E$5*P14*P$7+Standardtal!$E$6*P$7*P14)))</f>
        <v>4.838709677419355</v>
      </c>
      <c r="AL14" s="246">
        <f>IF($C14="","",IF($E14="",Standardtal!$E$5*Q14*Q$7*2,(Standardtal!$E$5*Q14*Q$7+Standardtal!$E$6*Q$7*Q14)))</f>
        <v>4.838709677419355</v>
      </c>
      <c r="AM14" s="246">
        <f>IF($C14="","",IF($E14="",Standardtal!$E$5*R14*R$7*2,(Standardtal!$E$5*R14*R$7+Standardtal!$E$6*R$7*R14)))</f>
        <v>14.516129032258064</v>
      </c>
      <c r="AN14" s="250"/>
      <c r="AO14" s="246">
        <f>IF($C14="","",IF(T14="",0,((Standardtal!$E$5*T$7)+(Standardtal!$E$6*T$7))*T14))</f>
        <v>0</v>
      </c>
      <c r="AP14" s="246">
        <f>IF($C14="","",IF(U14="",0,((Standardtal!$E$5*U$7)+(Standardtal!$E$6*U$7))*U14))</f>
        <v>0</v>
      </c>
      <c r="AQ14" s="246">
        <f>IF($C14="","",IF(V14="",0,((Standardtal!$E$5*V$7)+(Standardtal!$E$6*V$7))*V14))</f>
        <v>0</v>
      </c>
      <c r="AR14" s="246">
        <f>IF($C14="","",IF(W14="",0,((Standardtal!$E$5*W$7)+(Standardtal!$E$6*W$7))*W14))</f>
        <v>0</v>
      </c>
      <c r="AS14" s="246">
        <f>IF($C14="","",IF(X14="",0,((Standardtal!$E$5*X$7)+(Standardtal!$E$6*X$7))*X14))</f>
        <v>0</v>
      </c>
      <c r="AT14" s="246">
        <f>IF($C14="","",IF(Y14="",0,((Standardtal!$E$5*Y$7)+(Standardtal!$E$6*Y$7))*Y14))</f>
        <v>0</v>
      </c>
      <c r="AU14" s="250"/>
      <c r="AV14" s="246">
        <f>IF($C14="","",IF(AA14="",0,((Standardtal!$E$8*AA$7)+(Standardtal!$E$9*AA$7))*AA14))</f>
        <v>0</v>
      </c>
      <c r="AW14" s="246">
        <f>IF($C14="","",IF(AB14="",0,((Standardtal!$E$8*AB$7)+(Standardtal!$E$9*AB$7))*AB14))</f>
        <v>0</v>
      </c>
      <c r="AX14" s="246">
        <f>IF($C14="","",IF(AC14="",0,((Standardtal!$E$8*AC$7)+(Standardtal!$E$9*AC$7))*AC14))</f>
        <v>0</v>
      </c>
      <c r="AY14" s="246">
        <f>IF($C14="","",IF(AD14="",0,((Standardtal!$E$8*AD$7)+(Standardtal!$E$9*AD$7))*AD14))</f>
        <v>0</v>
      </c>
      <c r="AZ14" s="246">
        <f>IF($C14="","",IF(AE14="",0,((Standardtal!$E$8*AE$7)+(Standardtal!$E$9*AE$7))*AE14))</f>
        <v>0</v>
      </c>
      <c r="BA14" s="246">
        <f>IF($C14="","",IF(AF14="",0,((Standardtal!$E$8*AF$7)+(Standardtal!$E$9*AF$7))*AF14))</f>
        <v>0</v>
      </c>
      <c r="BB14" s="245"/>
      <c r="BC14" s="246">
        <f t="shared" si="25"/>
        <v>4.838709677419355</v>
      </c>
      <c r="BD14" s="246">
        <f t="shared" si="26"/>
        <v>4.838709677419355</v>
      </c>
      <c r="BE14" s="246">
        <f t="shared" si="27"/>
        <v>4.838709677419355</v>
      </c>
      <c r="BF14" s="246">
        <f t="shared" si="28"/>
        <v>4.838709677419355</v>
      </c>
      <c r="BG14" s="246">
        <f t="shared" si="29"/>
        <v>4.838709677419355</v>
      </c>
      <c r="BH14" s="246">
        <f t="shared" si="30"/>
        <v>14.516129032258064</v>
      </c>
      <c r="BI14" s="245"/>
      <c r="BJ14" s="246">
        <f>IF(C14="","",VLOOKUP(B14,Standardtal!$A$5:$B$37,2,FALSE))</f>
        <v>17.100000000000001</v>
      </c>
      <c r="BK14" s="251"/>
      <c r="BL14" s="244">
        <f t="shared" si="22"/>
        <v>17.100000000000001</v>
      </c>
      <c r="BM14" s="244">
        <f t="shared" si="22"/>
        <v>51.300000000000004</v>
      </c>
      <c r="BN14" s="244">
        <f t="shared" si="22"/>
        <v>171</v>
      </c>
      <c r="BO14" s="244">
        <f t="shared" si="22"/>
        <v>427.50000000000006</v>
      </c>
      <c r="BP14" s="244">
        <f t="shared" si="22"/>
        <v>1710.0000000000002</v>
      </c>
      <c r="BQ14" s="244">
        <f t="shared" si="22"/>
        <v>4275</v>
      </c>
      <c r="BR14" s="245"/>
      <c r="BS14" s="246">
        <f t="shared" si="31"/>
        <v>22.055580061755624</v>
      </c>
      <c r="BT14" s="246">
        <f t="shared" si="32"/>
        <v>8.619203585588691</v>
      </c>
      <c r="BU14" s="246">
        <f t="shared" si="33"/>
        <v>2.7517886626307098</v>
      </c>
      <c r="BV14" s="246">
        <f t="shared" si="34"/>
        <v>1.119194180190263</v>
      </c>
      <c r="BW14" s="246">
        <f t="shared" si="35"/>
        <v>0.28216704288939048</v>
      </c>
      <c r="BX14" s="246">
        <f t="shared" si="36"/>
        <v>0.33840947546531297</v>
      </c>
      <c r="BY14" s="39"/>
    </row>
    <row r="15" spans="1:77" s="176" customFormat="1" ht="20.100000000000001" customHeight="1" x14ac:dyDescent="0.2">
      <c r="A15" s="39"/>
      <c r="B15" s="21" t="s">
        <v>14</v>
      </c>
      <c r="C15" s="6">
        <v>1</v>
      </c>
      <c r="D15" s="7">
        <v>100</v>
      </c>
      <c r="E15" s="157"/>
      <c r="F15" s="156"/>
      <c r="G15" s="158"/>
      <c r="H15" s="154"/>
      <c r="I15" s="155"/>
      <c r="J15" s="159"/>
      <c r="K15" s="123"/>
      <c r="L15" s="142"/>
      <c r="M15" s="244">
        <f t="shared" si="24"/>
        <v>1</v>
      </c>
      <c r="N15" s="244">
        <f t="shared" si="8"/>
        <v>1</v>
      </c>
      <c r="O15" s="244">
        <f t="shared" si="8"/>
        <v>1</v>
      </c>
      <c r="P15" s="244">
        <f t="shared" si="8"/>
        <v>1</v>
      </c>
      <c r="Q15" s="244">
        <f t="shared" si="8"/>
        <v>1</v>
      </c>
      <c r="R15" s="244">
        <f t="shared" si="8"/>
        <v>3</v>
      </c>
      <c r="S15" s="247"/>
      <c r="T15" s="244" t="str">
        <f t="shared" si="9"/>
        <v/>
      </c>
      <c r="U15" s="244" t="str">
        <f t="shared" si="10"/>
        <v/>
      </c>
      <c r="V15" s="244" t="str">
        <f t="shared" si="11"/>
        <v/>
      </c>
      <c r="W15" s="244" t="str">
        <f t="shared" si="12"/>
        <v/>
      </c>
      <c r="X15" s="244" t="str">
        <f t="shared" si="13"/>
        <v/>
      </c>
      <c r="Y15" s="244" t="str">
        <f t="shared" si="14"/>
        <v/>
      </c>
      <c r="Z15" s="247"/>
      <c r="AA15" s="248" t="str">
        <f t="shared" si="15"/>
        <v/>
      </c>
      <c r="AB15" s="248" t="str">
        <f t="shared" si="16"/>
        <v/>
      </c>
      <c r="AC15" s="248" t="str">
        <f t="shared" si="17"/>
        <v/>
      </c>
      <c r="AD15" s="248" t="str">
        <f t="shared" si="18"/>
        <v/>
      </c>
      <c r="AE15" s="248" t="str">
        <f t="shared" si="19"/>
        <v/>
      </c>
      <c r="AF15" s="248" t="str">
        <f t="shared" si="20"/>
        <v/>
      </c>
      <c r="AG15" s="249"/>
      <c r="AH15" s="246">
        <f>IF($C15="","",IF($E15="",Standardtal!$E$5*M15*M$7*2,(Standardtal!$E$5*M15*M$7+Standardtal!$E$6*M$7*M15)))</f>
        <v>4.838709677419355</v>
      </c>
      <c r="AI15" s="246">
        <f>IF($C15="","",IF($E15="",Standardtal!$E$5*N15*N$7*2,(Standardtal!$E$5*N15*N$7+Standardtal!$E$6*N$7*N15)))</f>
        <v>4.838709677419355</v>
      </c>
      <c r="AJ15" s="246">
        <f>IF($C15="","",IF($E15="",Standardtal!$E$5*O15*O$7*2,(Standardtal!$E$5*O15*O$7+Standardtal!$E$6*O$7*O15)))</f>
        <v>4.838709677419355</v>
      </c>
      <c r="AK15" s="246">
        <f>IF($C15="","",IF($E15="",Standardtal!$E$5*P15*P$7*2,(Standardtal!$E$5*P15*P$7+Standardtal!$E$6*P$7*P15)))</f>
        <v>4.838709677419355</v>
      </c>
      <c r="AL15" s="246">
        <f>IF($C15="","",IF($E15="",Standardtal!$E$5*Q15*Q$7*2,(Standardtal!$E$5*Q15*Q$7+Standardtal!$E$6*Q$7*Q15)))</f>
        <v>4.838709677419355</v>
      </c>
      <c r="AM15" s="246">
        <f>IF($C15="","",IF($E15="",Standardtal!$E$5*R15*R$7*2,(Standardtal!$E$5*R15*R$7+Standardtal!$E$6*R$7*R15)))</f>
        <v>14.516129032258064</v>
      </c>
      <c r="AN15" s="250"/>
      <c r="AO15" s="246">
        <f>IF($C15="","",IF(T15="",0,((Standardtal!$E$5*T$7)+(Standardtal!$E$6*T$7))*T15))</f>
        <v>0</v>
      </c>
      <c r="AP15" s="246">
        <f>IF($C15="","",IF(U15="",0,((Standardtal!$E$5*U$7)+(Standardtal!$E$6*U$7))*U15))</f>
        <v>0</v>
      </c>
      <c r="AQ15" s="246">
        <f>IF($C15="","",IF(V15="",0,((Standardtal!$E$5*V$7)+(Standardtal!$E$6*V$7))*V15))</f>
        <v>0</v>
      </c>
      <c r="AR15" s="246">
        <f>IF($C15="","",IF(W15="",0,((Standardtal!$E$5*W$7)+(Standardtal!$E$6*W$7))*W15))</f>
        <v>0</v>
      </c>
      <c r="AS15" s="246">
        <f>IF($C15="","",IF(X15="",0,((Standardtal!$E$5*X$7)+(Standardtal!$E$6*X$7))*X15))</f>
        <v>0</v>
      </c>
      <c r="AT15" s="246">
        <f>IF($C15="","",IF(Y15="",0,((Standardtal!$E$5*Y$7)+(Standardtal!$E$6*Y$7))*Y15))</f>
        <v>0</v>
      </c>
      <c r="AU15" s="250"/>
      <c r="AV15" s="246">
        <f>IF($C15="","",IF(AA15="",0,((Standardtal!$E$8*AA$7)+(Standardtal!$E$9*AA$7))*AA15))</f>
        <v>0</v>
      </c>
      <c r="AW15" s="246">
        <f>IF($C15="","",IF(AB15="",0,((Standardtal!$E$8*AB$7)+(Standardtal!$E$9*AB$7))*AB15))</f>
        <v>0</v>
      </c>
      <c r="AX15" s="246">
        <f>IF($C15="","",IF(AC15="",0,((Standardtal!$E$8*AC$7)+(Standardtal!$E$9*AC$7))*AC15))</f>
        <v>0</v>
      </c>
      <c r="AY15" s="246">
        <f>IF($C15="","",IF(AD15="",0,((Standardtal!$E$8*AD$7)+(Standardtal!$E$9*AD$7))*AD15))</f>
        <v>0</v>
      </c>
      <c r="AZ15" s="246">
        <f>IF($C15="","",IF(AE15="",0,((Standardtal!$E$8*AE$7)+(Standardtal!$E$9*AE$7))*AE15))</f>
        <v>0</v>
      </c>
      <c r="BA15" s="246">
        <f>IF($C15="","",IF(AF15="",0,((Standardtal!$E$8*AF$7)+(Standardtal!$E$9*AF$7))*AF15))</f>
        <v>0</v>
      </c>
      <c r="BB15" s="245"/>
      <c r="BC15" s="246">
        <f t="shared" si="25"/>
        <v>4.838709677419355</v>
      </c>
      <c r="BD15" s="246">
        <f t="shared" si="26"/>
        <v>4.838709677419355</v>
      </c>
      <c r="BE15" s="246">
        <f t="shared" si="27"/>
        <v>4.838709677419355</v>
      </c>
      <c r="BF15" s="246">
        <f t="shared" si="28"/>
        <v>4.838709677419355</v>
      </c>
      <c r="BG15" s="246">
        <f t="shared" si="29"/>
        <v>4.838709677419355</v>
      </c>
      <c r="BH15" s="246">
        <f t="shared" si="30"/>
        <v>14.516129032258064</v>
      </c>
      <c r="BI15" s="245"/>
      <c r="BJ15" s="246">
        <f>IF(C15="","",VLOOKUP(B15,Standardtal!$A$5:$B$37,2,FALSE))</f>
        <v>6</v>
      </c>
      <c r="BK15" s="251"/>
      <c r="BL15" s="244">
        <f t="shared" si="22"/>
        <v>6</v>
      </c>
      <c r="BM15" s="244">
        <f t="shared" si="22"/>
        <v>18</v>
      </c>
      <c r="BN15" s="244">
        <f t="shared" si="22"/>
        <v>60</v>
      </c>
      <c r="BO15" s="244">
        <f t="shared" si="22"/>
        <v>150</v>
      </c>
      <c r="BP15" s="244">
        <f t="shared" si="22"/>
        <v>600</v>
      </c>
      <c r="BQ15" s="244">
        <f t="shared" si="22"/>
        <v>1500</v>
      </c>
      <c r="BR15" s="245"/>
      <c r="BS15" s="246">
        <f t="shared" si="31"/>
        <v>44.642857142857139</v>
      </c>
      <c r="BT15" s="246">
        <f t="shared" si="32"/>
        <v>21.1864406779661</v>
      </c>
      <c r="BU15" s="246">
        <f t="shared" si="33"/>
        <v>7.4626865671641784</v>
      </c>
      <c r="BV15" s="246">
        <f t="shared" si="34"/>
        <v>3.125</v>
      </c>
      <c r="BW15" s="246">
        <f t="shared" si="35"/>
        <v>0.8</v>
      </c>
      <c r="BX15" s="246">
        <f t="shared" si="36"/>
        <v>0.95846645367412142</v>
      </c>
      <c r="BY15" s="39"/>
    </row>
    <row r="16" spans="1:77" s="176" customFormat="1" ht="20.100000000000001" customHeight="1" x14ac:dyDescent="0.2">
      <c r="A16" s="39"/>
      <c r="B16" s="21" t="s">
        <v>35</v>
      </c>
      <c r="C16" s="6">
        <v>1</v>
      </c>
      <c r="D16" s="156"/>
      <c r="E16" s="160"/>
      <c r="F16" s="156"/>
      <c r="G16" s="26" t="s">
        <v>37</v>
      </c>
      <c r="H16" s="28">
        <v>16</v>
      </c>
      <c r="I16" s="28">
        <v>35</v>
      </c>
      <c r="J16" s="29">
        <v>8</v>
      </c>
      <c r="K16" s="126"/>
      <c r="L16" s="143"/>
      <c r="M16" s="244">
        <f t="shared" si="24"/>
        <v>0</v>
      </c>
      <c r="N16" s="244">
        <f t="shared" si="8"/>
        <v>0</v>
      </c>
      <c r="O16" s="244">
        <f t="shared" si="8"/>
        <v>0</v>
      </c>
      <c r="P16" s="244">
        <f t="shared" si="8"/>
        <v>0</v>
      </c>
      <c r="Q16" s="244">
        <f t="shared" si="8"/>
        <v>0</v>
      </c>
      <c r="R16" s="244">
        <f t="shared" si="8"/>
        <v>0</v>
      </c>
      <c r="S16" s="247"/>
      <c r="T16" s="244">
        <f t="shared" si="9"/>
        <v>1</v>
      </c>
      <c r="U16" s="244">
        <f t="shared" si="10"/>
        <v>2</v>
      </c>
      <c r="V16" s="244">
        <f t="shared" si="11"/>
        <v>5</v>
      </c>
      <c r="W16" s="244">
        <f t="shared" si="12"/>
        <v>13</v>
      </c>
      <c r="X16" s="244">
        <f t="shared" si="13"/>
        <v>50</v>
      </c>
      <c r="Y16" s="244">
        <f t="shared" si="14"/>
        <v>125</v>
      </c>
      <c r="Z16" s="247"/>
      <c r="AA16" s="248" t="str">
        <f t="shared" si="15"/>
        <v/>
      </c>
      <c r="AB16" s="248" t="str">
        <f t="shared" si="16"/>
        <v/>
      </c>
      <c r="AC16" s="248" t="str">
        <f t="shared" si="17"/>
        <v/>
      </c>
      <c r="AD16" s="248" t="str">
        <f t="shared" si="18"/>
        <v/>
      </c>
      <c r="AE16" s="248" t="str">
        <f t="shared" si="19"/>
        <v/>
      </c>
      <c r="AF16" s="248" t="str">
        <f t="shared" si="20"/>
        <v/>
      </c>
      <c r="AG16" s="249"/>
      <c r="AH16" s="246">
        <f>IF($C16="","",IF($E16="",Standardtal!$E$5*M16*M$7*2,(Standardtal!$E$5*M16*M$7+Standardtal!$E$6*M$7*M16)))</f>
        <v>0</v>
      </c>
      <c r="AI16" s="246">
        <f>IF($C16="","",IF($E16="",Standardtal!$E$5*N16*N$7*2,(Standardtal!$E$5*N16*N$7+Standardtal!$E$6*N$7*N16)))</f>
        <v>0</v>
      </c>
      <c r="AJ16" s="246">
        <f>IF($C16="","",IF($E16="",Standardtal!$E$5*O16*O$7*2,(Standardtal!$E$5*O16*O$7+Standardtal!$E$6*O$7*O16)))</f>
        <v>0</v>
      </c>
      <c r="AK16" s="246">
        <f>IF($C16="","",IF($E16="",Standardtal!$E$5*P16*P$7*2,(Standardtal!$E$5*P16*P$7+Standardtal!$E$6*P$7*P16)))</f>
        <v>0</v>
      </c>
      <c r="AL16" s="246">
        <f>IF($C16="","",IF($E16="",Standardtal!$E$5*Q16*Q$7*2,(Standardtal!$E$5*Q16*Q$7+Standardtal!$E$6*Q$7*Q16)))</f>
        <v>0</v>
      </c>
      <c r="AM16" s="246">
        <f>IF($C16="","",IF($E16="",Standardtal!$E$5*R16*R$7*2,(Standardtal!$E$5*R16*R$7+Standardtal!$E$6*R$7*R16)))</f>
        <v>0</v>
      </c>
      <c r="AN16" s="250"/>
      <c r="AO16" s="246">
        <f>IF($C16="","",IF(T16="",0,((Standardtal!$E$5*T$7)+(Standardtal!$E$6*T$7))*T16))</f>
        <v>5.2183548387096774</v>
      </c>
      <c r="AP16" s="246">
        <f>IF($C16="","",IF(U16="",0,((Standardtal!$E$5*U$7)+(Standardtal!$E$6*U$7))*U16))</f>
        <v>10.436709677419355</v>
      </c>
      <c r="AQ16" s="246">
        <f>IF($C16="","",IF(V16="",0,((Standardtal!$E$5*V$7)+(Standardtal!$E$6*V$7))*V16))</f>
        <v>26.091774193548389</v>
      </c>
      <c r="AR16" s="246">
        <f>IF($C16="","",IF(W16="",0,((Standardtal!$E$5*W$7)+(Standardtal!$E$6*W$7))*W16))</f>
        <v>67.838612903225808</v>
      </c>
      <c r="AS16" s="246">
        <f>IF($C16="","",IF(X16="",0,((Standardtal!$E$5*X$7)+(Standardtal!$E$6*X$7))*X16))</f>
        <v>260.91774193548389</v>
      </c>
      <c r="AT16" s="246">
        <f>IF($C16="","",IF(Y16="",0,((Standardtal!$E$5*Y$7)+(Standardtal!$E$6*Y$7))*Y16))</f>
        <v>652.29435483870964</v>
      </c>
      <c r="AU16" s="250"/>
      <c r="AV16" s="246">
        <f>IF($C16="","",IF(AA16="",0,((Standardtal!$E$8*AA$7)+(Standardtal!$E$9*AA$7))*AA16))</f>
        <v>0</v>
      </c>
      <c r="AW16" s="246">
        <f>IF($C16="","",IF(AB16="",0,((Standardtal!$E$8*AB$7)+(Standardtal!$E$9*AB$7))*AB16))</f>
        <v>0</v>
      </c>
      <c r="AX16" s="246">
        <f>IF($C16="","",IF(AC16="",0,((Standardtal!$E$8*AC$7)+(Standardtal!$E$9*AC$7))*AC16))</f>
        <v>0</v>
      </c>
      <c r="AY16" s="246">
        <f>IF($C16="","",IF(AD16="",0,((Standardtal!$E$8*AD$7)+(Standardtal!$E$9*AD$7))*AD16))</f>
        <v>0</v>
      </c>
      <c r="AZ16" s="246">
        <f>IF($C16="","",IF(AE16="",0,((Standardtal!$E$8*AE$7)+(Standardtal!$E$9*AE$7))*AE16))</f>
        <v>0</v>
      </c>
      <c r="BA16" s="246">
        <f>IF($C16="","",IF(AF16="",0,((Standardtal!$E$8*AF$7)+(Standardtal!$E$9*AF$7))*AF16))</f>
        <v>0</v>
      </c>
      <c r="BB16" s="245"/>
      <c r="BC16" s="246">
        <f t="shared" si="25"/>
        <v>5.2183548387096774</v>
      </c>
      <c r="BD16" s="246">
        <f t="shared" si="26"/>
        <v>10.436709677419355</v>
      </c>
      <c r="BE16" s="246">
        <f t="shared" si="27"/>
        <v>26.091774193548389</v>
      </c>
      <c r="BF16" s="246">
        <f t="shared" si="28"/>
        <v>67.838612903225808</v>
      </c>
      <c r="BG16" s="246">
        <f t="shared" si="29"/>
        <v>260.91774193548389</v>
      </c>
      <c r="BH16" s="246">
        <f t="shared" si="30"/>
        <v>652.29435483870964</v>
      </c>
      <c r="BI16" s="245"/>
      <c r="BJ16" s="246">
        <f>IF(C16="","",VLOOKUP(B16,Standardtal!$A$5:$B$37,2,FALSE))</f>
        <v>0</v>
      </c>
      <c r="BK16" s="251"/>
      <c r="BL16" s="244">
        <f t="shared" si="22"/>
        <v>0</v>
      </c>
      <c r="BM16" s="244">
        <f t="shared" si="22"/>
        <v>0</v>
      </c>
      <c r="BN16" s="244">
        <f t="shared" si="22"/>
        <v>0</v>
      </c>
      <c r="BO16" s="244">
        <f t="shared" si="22"/>
        <v>0</v>
      </c>
      <c r="BP16" s="244">
        <f t="shared" si="22"/>
        <v>0</v>
      </c>
      <c r="BQ16" s="244">
        <f t="shared" si="22"/>
        <v>0</v>
      </c>
      <c r="BR16" s="245"/>
      <c r="BS16" s="246">
        <f t="shared" si="31"/>
        <v>100</v>
      </c>
      <c r="BT16" s="246">
        <f t="shared" si="32"/>
        <v>100</v>
      </c>
      <c r="BU16" s="246">
        <f t="shared" si="33"/>
        <v>100</v>
      </c>
      <c r="BV16" s="246">
        <f t="shared" si="34"/>
        <v>100</v>
      </c>
      <c r="BW16" s="246">
        <f t="shared" si="35"/>
        <v>100</v>
      </c>
      <c r="BX16" s="246">
        <f t="shared" si="36"/>
        <v>100</v>
      </c>
      <c r="BY16" s="39"/>
    </row>
    <row r="17" spans="1:77" s="176" customFormat="1" ht="20.100000000000001" customHeight="1" x14ac:dyDescent="0.2">
      <c r="A17" s="39"/>
      <c r="B17" s="21" t="s">
        <v>35</v>
      </c>
      <c r="C17" s="6">
        <v>1</v>
      </c>
      <c r="D17" s="156"/>
      <c r="E17" s="160"/>
      <c r="F17" s="156"/>
      <c r="G17" s="26" t="s">
        <v>38</v>
      </c>
      <c r="H17" s="28">
        <v>12</v>
      </c>
      <c r="I17" s="28">
        <v>35</v>
      </c>
      <c r="J17" s="29">
        <v>3.5</v>
      </c>
      <c r="K17" s="126"/>
      <c r="L17" s="143"/>
      <c r="M17" s="244">
        <f t="shared" si="24"/>
        <v>0</v>
      </c>
      <c r="N17" s="244">
        <f t="shared" si="8"/>
        <v>0</v>
      </c>
      <c r="O17" s="244">
        <f t="shared" si="8"/>
        <v>0</v>
      </c>
      <c r="P17" s="244">
        <f t="shared" si="8"/>
        <v>0</v>
      </c>
      <c r="Q17" s="244">
        <f t="shared" si="8"/>
        <v>0</v>
      </c>
      <c r="R17" s="244">
        <f t="shared" si="8"/>
        <v>0</v>
      </c>
      <c r="S17" s="247"/>
      <c r="T17" s="244">
        <f t="shared" si="9"/>
        <v>1</v>
      </c>
      <c r="U17" s="244">
        <f t="shared" si="10"/>
        <v>1</v>
      </c>
      <c r="V17" s="244">
        <f t="shared" si="11"/>
        <v>3</v>
      </c>
      <c r="W17" s="244">
        <f t="shared" si="12"/>
        <v>8</v>
      </c>
      <c r="X17" s="244">
        <f t="shared" si="13"/>
        <v>30</v>
      </c>
      <c r="Y17" s="244">
        <f t="shared" si="14"/>
        <v>73</v>
      </c>
      <c r="Z17" s="247"/>
      <c r="AA17" s="248" t="str">
        <f t="shared" si="15"/>
        <v/>
      </c>
      <c r="AB17" s="248" t="str">
        <f t="shared" si="16"/>
        <v/>
      </c>
      <c r="AC17" s="248" t="str">
        <f t="shared" si="17"/>
        <v/>
      </c>
      <c r="AD17" s="248" t="str">
        <f t="shared" si="18"/>
        <v/>
      </c>
      <c r="AE17" s="248" t="str">
        <f t="shared" si="19"/>
        <v/>
      </c>
      <c r="AF17" s="248" t="str">
        <f t="shared" si="20"/>
        <v/>
      </c>
      <c r="AG17" s="249"/>
      <c r="AH17" s="246">
        <f>IF($C17="","",IF($E17="",Standardtal!$E$5*M17*M$7*2,(Standardtal!$E$5*M17*M$7+Standardtal!$E$6*M$7*M17)))</f>
        <v>0</v>
      </c>
      <c r="AI17" s="246">
        <f>IF($C17="","",IF($E17="",Standardtal!$E$5*N17*N$7*2,(Standardtal!$E$5*N17*N$7+Standardtal!$E$6*N$7*N17)))</f>
        <v>0</v>
      </c>
      <c r="AJ17" s="246">
        <f>IF($C17="","",IF($E17="",Standardtal!$E$5*O17*O$7*2,(Standardtal!$E$5*O17*O$7+Standardtal!$E$6*O$7*O17)))</f>
        <v>0</v>
      </c>
      <c r="AK17" s="246">
        <f>IF($C17="","",IF($E17="",Standardtal!$E$5*P17*P$7*2,(Standardtal!$E$5*P17*P$7+Standardtal!$E$6*P$7*P17)))</f>
        <v>0</v>
      </c>
      <c r="AL17" s="246">
        <f>IF($C17="","",IF($E17="",Standardtal!$E$5*Q17*Q$7*2,(Standardtal!$E$5*Q17*Q$7+Standardtal!$E$6*Q$7*Q17)))</f>
        <v>0</v>
      </c>
      <c r="AM17" s="246">
        <f>IF($C17="","",IF($E17="",Standardtal!$E$5*R17*R$7*2,(Standardtal!$E$5*R17*R$7+Standardtal!$E$6*R$7*R17)))</f>
        <v>0</v>
      </c>
      <c r="AN17" s="250"/>
      <c r="AO17" s="246">
        <f>IF($C17="","",IF(T17="",0,((Standardtal!$E$5*T$7)+(Standardtal!$E$6*T$7))*T17))</f>
        <v>5.2183548387096774</v>
      </c>
      <c r="AP17" s="246">
        <f>IF($C17="","",IF(U17="",0,((Standardtal!$E$5*U$7)+(Standardtal!$E$6*U$7))*U17))</f>
        <v>5.2183548387096774</v>
      </c>
      <c r="AQ17" s="246">
        <f>IF($C17="","",IF(V17="",0,((Standardtal!$E$5*V$7)+(Standardtal!$E$6*V$7))*V17))</f>
        <v>15.655064516129032</v>
      </c>
      <c r="AR17" s="246">
        <f>IF($C17="","",IF(W17="",0,((Standardtal!$E$5*W$7)+(Standardtal!$E$6*W$7))*W17))</f>
        <v>41.746838709677419</v>
      </c>
      <c r="AS17" s="246">
        <f>IF($C17="","",IF(X17="",0,((Standardtal!$E$5*X$7)+(Standardtal!$E$6*X$7))*X17))</f>
        <v>156.55064516129033</v>
      </c>
      <c r="AT17" s="246">
        <f>IF($C17="","",IF(Y17="",0,((Standardtal!$E$5*Y$7)+(Standardtal!$E$6*Y$7))*Y17))</f>
        <v>380.93990322580646</v>
      </c>
      <c r="AU17" s="250"/>
      <c r="AV17" s="246">
        <f>IF($C17="","",IF(AA17="",0,((Standardtal!$E$8*AA$7)+(Standardtal!$E$9*AA$7))*AA17))</f>
        <v>0</v>
      </c>
      <c r="AW17" s="246">
        <f>IF($C17="","",IF(AB17="",0,((Standardtal!$E$8*AB$7)+(Standardtal!$E$9*AB$7))*AB17))</f>
        <v>0</v>
      </c>
      <c r="AX17" s="246">
        <f>IF($C17="","",IF(AC17="",0,((Standardtal!$E$8*AC$7)+(Standardtal!$E$9*AC$7))*AC17))</f>
        <v>0</v>
      </c>
      <c r="AY17" s="246">
        <f>IF($C17="","",IF(AD17="",0,((Standardtal!$E$8*AD$7)+(Standardtal!$E$9*AD$7))*AD17))</f>
        <v>0</v>
      </c>
      <c r="AZ17" s="246">
        <f>IF($C17="","",IF(AE17="",0,((Standardtal!$E$8*AE$7)+(Standardtal!$E$9*AE$7))*AE17))</f>
        <v>0</v>
      </c>
      <c r="BA17" s="246">
        <f>IF($C17="","",IF(AF17="",0,((Standardtal!$E$8*AF$7)+(Standardtal!$E$9*AF$7))*AF17))</f>
        <v>0</v>
      </c>
      <c r="BB17" s="245"/>
      <c r="BC17" s="246">
        <f t="shared" si="25"/>
        <v>5.2183548387096774</v>
      </c>
      <c r="BD17" s="246">
        <f t="shared" si="26"/>
        <v>5.2183548387096774</v>
      </c>
      <c r="BE17" s="246">
        <f t="shared" si="27"/>
        <v>15.655064516129032</v>
      </c>
      <c r="BF17" s="246">
        <f t="shared" si="28"/>
        <v>41.746838709677419</v>
      </c>
      <c r="BG17" s="246">
        <f t="shared" si="29"/>
        <v>156.55064516129033</v>
      </c>
      <c r="BH17" s="246">
        <f t="shared" si="30"/>
        <v>380.93990322580646</v>
      </c>
      <c r="BI17" s="245"/>
      <c r="BJ17" s="246">
        <f>IF(C17="","",VLOOKUP(B17,Standardtal!$A$5:$B$37,2,FALSE))</f>
        <v>0</v>
      </c>
      <c r="BK17" s="251"/>
      <c r="BL17" s="244">
        <f t="shared" si="22"/>
        <v>0</v>
      </c>
      <c r="BM17" s="244">
        <f t="shared" si="22"/>
        <v>0</v>
      </c>
      <c r="BN17" s="244">
        <f t="shared" si="22"/>
        <v>0</v>
      </c>
      <c r="BO17" s="244">
        <f t="shared" si="22"/>
        <v>0</v>
      </c>
      <c r="BP17" s="244">
        <f t="shared" si="22"/>
        <v>0</v>
      </c>
      <c r="BQ17" s="244">
        <f t="shared" si="22"/>
        <v>0</v>
      </c>
      <c r="BR17" s="245"/>
      <c r="BS17" s="246">
        <f t="shared" si="31"/>
        <v>100</v>
      </c>
      <c r="BT17" s="246">
        <f t="shared" si="32"/>
        <v>100</v>
      </c>
      <c r="BU17" s="246">
        <f t="shared" si="33"/>
        <v>100</v>
      </c>
      <c r="BV17" s="246">
        <f t="shared" si="34"/>
        <v>100</v>
      </c>
      <c r="BW17" s="246">
        <f t="shared" si="35"/>
        <v>100</v>
      </c>
      <c r="BX17" s="246">
        <f t="shared" si="36"/>
        <v>100</v>
      </c>
      <c r="BY17" s="39"/>
    </row>
    <row r="18" spans="1:77" s="176" customFormat="1" ht="20.100000000000001" customHeight="1" x14ac:dyDescent="0.2">
      <c r="A18" s="39"/>
      <c r="B18" s="21" t="s">
        <v>35</v>
      </c>
      <c r="C18" s="6"/>
      <c r="D18" s="156"/>
      <c r="E18" s="160"/>
      <c r="F18" s="156"/>
      <c r="G18" s="26" t="s">
        <v>107</v>
      </c>
      <c r="H18" s="28">
        <v>22</v>
      </c>
      <c r="I18" s="28"/>
      <c r="J18" s="29">
        <v>36</v>
      </c>
      <c r="K18" s="126"/>
      <c r="L18" s="143"/>
      <c r="M18" s="244" t="str">
        <f t="shared" si="24"/>
        <v/>
      </c>
      <c r="N18" s="244" t="str">
        <f t="shared" si="8"/>
        <v/>
      </c>
      <c r="O18" s="244" t="str">
        <f t="shared" si="8"/>
        <v/>
      </c>
      <c r="P18" s="244" t="str">
        <f t="shared" si="8"/>
        <v/>
      </c>
      <c r="Q18" s="244" t="str">
        <f t="shared" si="8"/>
        <v/>
      </c>
      <c r="R18" s="244" t="str">
        <f t="shared" si="8"/>
        <v/>
      </c>
      <c r="S18" s="247"/>
      <c r="T18" s="244" t="str">
        <f t="shared" si="9"/>
        <v/>
      </c>
      <c r="U18" s="244" t="str">
        <f t="shared" si="10"/>
        <v/>
      </c>
      <c r="V18" s="244" t="str">
        <f t="shared" si="11"/>
        <v/>
      </c>
      <c r="W18" s="244" t="str">
        <f t="shared" si="12"/>
        <v/>
      </c>
      <c r="X18" s="244" t="str">
        <f t="shared" si="13"/>
        <v/>
      </c>
      <c r="Y18" s="244" t="str">
        <f t="shared" si="14"/>
        <v/>
      </c>
      <c r="Z18" s="247"/>
      <c r="AA18" s="248" t="str">
        <f t="shared" si="15"/>
        <v/>
      </c>
      <c r="AB18" s="248" t="str">
        <f t="shared" si="16"/>
        <v/>
      </c>
      <c r="AC18" s="248" t="str">
        <f t="shared" si="17"/>
        <v/>
      </c>
      <c r="AD18" s="248" t="str">
        <f t="shared" si="18"/>
        <v/>
      </c>
      <c r="AE18" s="248" t="str">
        <f t="shared" si="19"/>
        <v/>
      </c>
      <c r="AF18" s="248" t="str">
        <f t="shared" si="20"/>
        <v/>
      </c>
      <c r="AG18" s="249"/>
      <c r="AH18" s="246" t="str">
        <f>IF($C18="","",IF($E18="",Standardtal!$E$5*M18*M$7*2,(Standardtal!$E$5*M18*M$7+Standardtal!$E$6*M$7*M18)))</f>
        <v/>
      </c>
      <c r="AI18" s="246" t="str">
        <f>IF($C18="","",IF($E18="",Standardtal!$E$5*N18*N$7*2,(Standardtal!$E$5*N18*N$7+Standardtal!$E$6*N$7*N18)))</f>
        <v/>
      </c>
      <c r="AJ18" s="246" t="str">
        <f>IF($C18="","",IF($E18="",Standardtal!$E$5*O18*O$7*2,(Standardtal!$E$5*O18*O$7+Standardtal!$E$6*O$7*O18)))</f>
        <v/>
      </c>
      <c r="AK18" s="246" t="str">
        <f>IF($C18="","",IF($E18="",Standardtal!$E$5*P18*P$7*2,(Standardtal!$E$5*P18*P$7+Standardtal!$E$6*P$7*P18)))</f>
        <v/>
      </c>
      <c r="AL18" s="246" t="str">
        <f>IF($C18="","",IF($E18="",Standardtal!$E$5*Q18*Q$7*2,(Standardtal!$E$5*Q18*Q$7+Standardtal!$E$6*Q$7*Q18)))</f>
        <v/>
      </c>
      <c r="AM18" s="246" t="str">
        <f>IF($C18="","",IF($E18="",Standardtal!$E$5*R18*R$7*2,(Standardtal!$E$5*R18*R$7+Standardtal!$E$6*R$7*R18)))</f>
        <v/>
      </c>
      <c r="AN18" s="250"/>
      <c r="AO18" s="246" t="str">
        <f>IF($C18="","",IF(T18="",0,((Standardtal!$E$5*T$7)+(Standardtal!$E$6*T$7))*T18))</f>
        <v/>
      </c>
      <c r="AP18" s="246" t="str">
        <f>IF($C18="","",IF(U18="",0,((Standardtal!$E$5*U$7)+(Standardtal!$E$6*U$7))*U18))</f>
        <v/>
      </c>
      <c r="AQ18" s="246" t="str">
        <f>IF($C18="","",IF(V18="",0,((Standardtal!$E$5*V$7)+(Standardtal!$E$6*V$7))*V18))</f>
        <v/>
      </c>
      <c r="AR18" s="246" t="str">
        <f>IF($C18="","",IF(W18="",0,((Standardtal!$E$5*W$7)+(Standardtal!$E$6*W$7))*W18))</f>
        <v/>
      </c>
      <c r="AS18" s="246" t="str">
        <f>IF($C18="","",IF(X18="",0,((Standardtal!$E$5*X$7)+(Standardtal!$E$6*X$7))*X18))</f>
        <v/>
      </c>
      <c r="AT18" s="246" t="str">
        <f>IF($C18="","",IF(Y18="",0,((Standardtal!$E$5*Y$7)+(Standardtal!$E$6*Y$7))*Y18))</f>
        <v/>
      </c>
      <c r="AU18" s="250"/>
      <c r="AV18" s="246" t="str">
        <f>IF($C18="","",IF(AA18="",0,((Standardtal!$E$8*AA$7)+(Standardtal!$E$9*AA$7))*AA18))</f>
        <v/>
      </c>
      <c r="AW18" s="246" t="str">
        <f>IF($C18="","",IF(AB18="",0,((Standardtal!$E$8*AB$7)+(Standardtal!$E$9*AB$7))*AB18))</f>
        <v/>
      </c>
      <c r="AX18" s="246" t="str">
        <f>IF($C18="","",IF(AC18="",0,((Standardtal!$E$8*AC$7)+(Standardtal!$E$9*AC$7))*AC18))</f>
        <v/>
      </c>
      <c r="AY18" s="246" t="str">
        <f>IF($C18="","",IF(AD18="",0,((Standardtal!$E$8*AD$7)+(Standardtal!$E$9*AD$7))*AD18))</f>
        <v/>
      </c>
      <c r="AZ18" s="246" t="str">
        <f>IF($C18="","",IF(AE18="",0,((Standardtal!$E$8*AE$7)+(Standardtal!$E$9*AE$7))*AE18))</f>
        <v/>
      </c>
      <c r="BA18" s="246" t="str">
        <f>IF($C18="","",IF(AF18="",0,((Standardtal!$E$8*AF$7)+(Standardtal!$E$9*AF$7))*AF18))</f>
        <v/>
      </c>
      <c r="BB18" s="245"/>
      <c r="BC18" s="246" t="str">
        <f t="shared" si="25"/>
        <v/>
      </c>
      <c r="BD18" s="246" t="str">
        <f t="shared" si="26"/>
        <v/>
      </c>
      <c r="BE18" s="246" t="str">
        <f t="shared" si="27"/>
        <v/>
      </c>
      <c r="BF18" s="246" t="str">
        <f t="shared" si="28"/>
        <v/>
      </c>
      <c r="BG18" s="246" t="str">
        <f t="shared" si="29"/>
        <v/>
      </c>
      <c r="BH18" s="246" t="str">
        <f t="shared" si="30"/>
        <v/>
      </c>
      <c r="BI18" s="245"/>
      <c r="BJ18" s="246" t="str">
        <f>IF(C18="","",VLOOKUP(B18,Standardtal!$A$5:$B$37,2,FALSE))</f>
        <v/>
      </c>
      <c r="BK18" s="251"/>
      <c r="BL18" s="244" t="str">
        <f t="shared" si="22"/>
        <v/>
      </c>
      <c r="BM18" s="244" t="str">
        <f t="shared" si="22"/>
        <v/>
      </c>
      <c r="BN18" s="244" t="str">
        <f t="shared" si="22"/>
        <v/>
      </c>
      <c r="BO18" s="244" t="str">
        <f t="shared" si="22"/>
        <v/>
      </c>
      <c r="BP18" s="244" t="str">
        <f t="shared" si="22"/>
        <v/>
      </c>
      <c r="BQ18" s="244" t="str">
        <f t="shared" si="22"/>
        <v/>
      </c>
      <c r="BR18" s="245"/>
      <c r="BS18" s="246" t="str">
        <f t="shared" si="31"/>
        <v/>
      </c>
      <c r="BT18" s="246" t="str">
        <f t="shared" si="32"/>
        <v/>
      </c>
      <c r="BU18" s="246" t="str">
        <f t="shared" si="33"/>
        <v/>
      </c>
      <c r="BV18" s="246" t="str">
        <f t="shared" si="34"/>
        <v/>
      </c>
      <c r="BW18" s="246" t="str">
        <f t="shared" si="35"/>
        <v/>
      </c>
      <c r="BX18" s="246" t="str">
        <f t="shared" si="36"/>
        <v/>
      </c>
      <c r="BY18" s="39"/>
    </row>
    <row r="19" spans="1:77" s="176" customFormat="1" ht="20.100000000000001" customHeight="1" x14ac:dyDescent="0.2">
      <c r="A19" s="39"/>
      <c r="B19" s="21" t="s">
        <v>35</v>
      </c>
      <c r="C19" s="6"/>
      <c r="D19" s="156"/>
      <c r="E19" s="160"/>
      <c r="F19" s="156"/>
      <c r="G19" s="26" t="s">
        <v>108</v>
      </c>
      <c r="H19" s="28">
        <v>16</v>
      </c>
      <c r="I19" s="28">
        <v>30</v>
      </c>
      <c r="J19" s="29">
        <v>60</v>
      </c>
      <c r="K19" s="126"/>
      <c r="L19" s="143"/>
      <c r="M19" s="244" t="str">
        <f t="shared" si="24"/>
        <v/>
      </c>
      <c r="N19" s="244" t="str">
        <f t="shared" si="8"/>
        <v/>
      </c>
      <c r="O19" s="244" t="str">
        <f t="shared" si="8"/>
        <v/>
      </c>
      <c r="P19" s="244" t="str">
        <f t="shared" si="8"/>
        <v/>
      </c>
      <c r="Q19" s="244" t="str">
        <f t="shared" si="8"/>
        <v/>
      </c>
      <c r="R19" s="244" t="str">
        <f t="shared" si="8"/>
        <v/>
      </c>
      <c r="S19" s="247"/>
      <c r="T19" s="244" t="str">
        <f t="shared" si="9"/>
        <v/>
      </c>
      <c r="U19" s="244" t="str">
        <f t="shared" si="10"/>
        <v/>
      </c>
      <c r="V19" s="244" t="str">
        <f t="shared" si="11"/>
        <v/>
      </c>
      <c r="W19" s="244" t="str">
        <f t="shared" si="12"/>
        <v/>
      </c>
      <c r="X19" s="244" t="str">
        <f t="shared" si="13"/>
        <v/>
      </c>
      <c r="Y19" s="244" t="str">
        <f t="shared" si="14"/>
        <v/>
      </c>
      <c r="Z19" s="247"/>
      <c r="AA19" s="248" t="str">
        <f t="shared" si="15"/>
        <v/>
      </c>
      <c r="AB19" s="248" t="str">
        <f t="shared" si="16"/>
        <v/>
      </c>
      <c r="AC19" s="248" t="str">
        <f t="shared" si="17"/>
        <v/>
      </c>
      <c r="AD19" s="248" t="str">
        <f t="shared" si="18"/>
        <v/>
      </c>
      <c r="AE19" s="248" t="str">
        <f t="shared" si="19"/>
        <v/>
      </c>
      <c r="AF19" s="248" t="str">
        <f t="shared" si="20"/>
        <v/>
      </c>
      <c r="AG19" s="249"/>
      <c r="AH19" s="246" t="str">
        <f>IF($C19="","",IF($E19="",Standardtal!$E$5*M19*M$7*2,(Standardtal!$E$5*M19*M$7+Standardtal!$E$6*M$7*M19)))</f>
        <v/>
      </c>
      <c r="AI19" s="246" t="str">
        <f>IF($C19="","",IF($E19="",Standardtal!$E$5*N19*N$7*2,(Standardtal!$E$5*N19*N$7+Standardtal!$E$6*N$7*N19)))</f>
        <v/>
      </c>
      <c r="AJ19" s="246" t="str">
        <f>IF($C19="","",IF($E19="",Standardtal!$E$5*O19*O$7*2,(Standardtal!$E$5*O19*O$7+Standardtal!$E$6*O$7*O19)))</f>
        <v/>
      </c>
      <c r="AK19" s="246" t="str">
        <f>IF($C19="","",IF($E19="",Standardtal!$E$5*P19*P$7*2,(Standardtal!$E$5*P19*P$7+Standardtal!$E$6*P$7*P19)))</f>
        <v/>
      </c>
      <c r="AL19" s="246" t="str">
        <f>IF($C19="","",IF($E19="",Standardtal!$E$5*Q19*Q$7*2,(Standardtal!$E$5*Q19*Q$7+Standardtal!$E$6*Q$7*Q19)))</f>
        <v/>
      </c>
      <c r="AM19" s="246" t="str">
        <f>IF($C19="","",IF($E19="",Standardtal!$E$5*R19*R$7*2,(Standardtal!$E$5*R19*R$7+Standardtal!$E$6*R$7*R19)))</f>
        <v/>
      </c>
      <c r="AN19" s="250"/>
      <c r="AO19" s="246" t="str">
        <f>IF($C19="","",IF(T19="",0,((Standardtal!$E$5*T$7)+(Standardtal!$E$6*T$7))*T19))</f>
        <v/>
      </c>
      <c r="AP19" s="246" t="str">
        <f>IF($C19="","",IF(U19="",0,((Standardtal!$E$5*U$7)+(Standardtal!$E$6*U$7))*U19))</f>
        <v/>
      </c>
      <c r="AQ19" s="246" t="str">
        <f>IF($C19="","",IF(V19="",0,((Standardtal!$E$5*V$7)+(Standardtal!$E$6*V$7))*V19))</f>
        <v/>
      </c>
      <c r="AR19" s="246" t="str">
        <f>IF($C19="","",IF(W19="",0,((Standardtal!$E$5*W$7)+(Standardtal!$E$6*W$7))*W19))</f>
        <v/>
      </c>
      <c r="AS19" s="246" t="str">
        <f>IF($C19="","",IF(X19="",0,((Standardtal!$E$5*X$7)+(Standardtal!$E$6*X$7))*X19))</f>
        <v/>
      </c>
      <c r="AT19" s="246" t="str">
        <f>IF($C19="","",IF(Y19="",0,((Standardtal!$E$5*Y$7)+(Standardtal!$E$6*Y$7))*Y19))</f>
        <v/>
      </c>
      <c r="AU19" s="250"/>
      <c r="AV19" s="246" t="str">
        <f>IF($C19="","",IF(AA19="",0,((Standardtal!$E$8*AA$7)+(Standardtal!$E$9*AA$7))*AA19))</f>
        <v/>
      </c>
      <c r="AW19" s="246" t="str">
        <f>IF($C19="","",IF(AB19="",0,((Standardtal!$E$8*AB$7)+(Standardtal!$E$9*AB$7))*AB19))</f>
        <v/>
      </c>
      <c r="AX19" s="246" t="str">
        <f>IF($C19="","",IF(AC19="",0,((Standardtal!$E$8*AC$7)+(Standardtal!$E$9*AC$7))*AC19))</f>
        <v/>
      </c>
      <c r="AY19" s="246" t="str">
        <f>IF($C19="","",IF(AD19="",0,((Standardtal!$E$8*AD$7)+(Standardtal!$E$9*AD$7))*AD19))</f>
        <v/>
      </c>
      <c r="AZ19" s="246" t="str">
        <f>IF($C19="","",IF(AE19="",0,((Standardtal!$E$8*AE$7)+(Standardtal!$E$9*AE$7))*AE19))</f>
        <v/>
      </c>
      <c r="BA19" s="246" t="str">
        <f>IF($C19="","",IF(AF19="",0,((Standardtal!$E$8*AF$7)+(Standardtal!$E$9*AF$7))*AF19))</f>
        <v/>
      </c>
      <c r="BB19" s="245"/>
      <c r="BC19" s="246" t="str">
        <f t="shared" si="25"/>
        <v/>
      </c>
      <c r="BD19" s="246" t="str">
        <f t="shared" si="26"/>
        <v/>
      </c>
      <c r="BE19" s="246" t="str">
        <f t="shared" si="27"/>
        <v/>
      </c>
      <c r="BF19" s="246" t="str">
        <f t="shared" si="28"/>
        <v/>
      </c>
      <c r="BG19" s="246" t="str">
        <f t="shared" si="29"/>
        <v/>
      </c>
      <c r="BH19" s="246" t="str">
        <f t="shared" si="30"/>
        <v/>
      </c>
      <c r="BI19" s="245"/>
      <c r="BJ19" s="246" t="str">
        <f>IF(C19="","",VLOOKUP(B19,Standardtal!$A$5:$B$37,2,FALSE))</f>
        <v/>
      </c>
      <c r="BK19" s="251"/>
      <c r="BL19" s="244" t="str">
        <f t="shared" ref="BL19:BQ31" si="37">IF($C19="","",BL$8*$BJ19*$C19)</f>
        <v/>
      </c>
      <c r="BM19" s="244" t="str">
        <f t="shared" si="37"/>
        <v/>
      </c>
      <c r="BN19" s="244" t="str">
        <f t="shared" si="37"/>
        <v/>
      </c>
      <c r="BO19" s="244" t="str">
        <f t="shared" si="37"/>
        <v/>
      </c>
      <c r="BP19" s="244" t="str">
        <f t="shared" si="37"/>
        <v/>
      </c>
      <c r="BQ19" s="244" t="str">
        <f t="shared" si="37"/>
        <v/>
      </c>
      <c r="BR19" s="245"/>
      <c r="BS19" s="246" t="str">
        <f t="shared" si="31"/>
        <v/>
      </c>
      <c r="BT19" s="246" t="str">
        <f t="shared" si="32"/>
        <v/>
      </c>
      <c r="BU19" s="246" t="str">
        <f t="shared" si="33"/>
        <v/>
      </c>
      <c r="BV19" s="246" t="str">
        <f t="shared" si="34"/>
        <v/>
      </c>
      <c r="BW19" s="246" t="str">
        <f t="shared" si="35"/>
        <v/>
      </c>
      <c r="BX19" s="246" t="str">
        <f t="shared" si="36"/>
        <v/>
      </c>
      <c r="BY19" s="39"/>
    </row>
    <row r="20" spans="1:77" s="176" customFormat="1" ht="20.100000000000001" customHeight="1" x14ac:dyDescent="0.2">
      <c r="A20" s="39"/>
      <c r="B20" s="18" t="s">
        <v>88</v>
      </c>
      <c r="C20" s="6">
        <v>1</v>
      </c>
      <c r="D20" s="8">
        <v>100</v>
      </c>
      <c r="E20" s="160"/>
      <c r="F20" s="156"/>
      <c r="G20" s="161"/>
      <c r="H20" s="154"/>
      <c r="I20" s="154"/>
      <c r="J20" s="162"/>
      <c r="K20" s="126"/>
      <c r="L20" s="143"/>
      <c r="M20" s="244">
        <f t="shared" si="24"/>
        <v>1</v>
      </c>
      <c r="N20" s="244">
        <f t="shared" si="8"/>
        <v>1</v>
      </c>
      <c r="O20" s="244">
        <f t="shared" si="8"/>
        <v>1</v>
      </c>
      <c r="P20" s="244">
        <f t="shared" si="8"/>
        <v>1</v>
      </c>
      <c r="Q20" s="244">
        <f t="shared" si="8"/>
        <v>1</v>
      </c>
      <c r="R20" s="244">
        <f t="shared" si="8"/>
        <v>3</v>
      </c>
      <c r="S20" s="247"/>
      <c r="T20" s="244" t="str">
        <f t="shared" si="9"/>
        <v/>
      </c>
      <c r="U20" s="244" t="str">
        <f t="shared" si="10"/>
        <v/>
      </c>
      <c r="V20" s="244" t="str">
        <f t="shared" si="11"/>
        <v/>
      </c>
      <c r="W20" s="244" t="str">
        <f t="shared" si="12"/>
        <v/>
      </c>
      <c r="X20" s="244" t="str">
        <f t="shared" si="13"/>
        <v/>
      </c>
      <c r="Y20" s="244" t="str">
        <f t="shared" si="14"/>
        <v/>
      </c>
      <c r="Z20" s="247"/>
      <c r="AA20" s="248" t="str">
        <f t="shared" si="15"/>
        <v/>
      </c>
      <c r="AB20" s="248" t="str">
        <f t="shared" si="16"/>
        <v/>
      </c>
      <c r="AC20" s="248" t="str">
        <f t="shared" si="17"/>
        <v/>
      </c>
      <c r="AD20" s="248" t="str">
        <f t="shared" si="18"/>
        <v/>
      </c>
      <c r="AE20" s="248" t="str">
        <f t="shared" si="19"/>
        <v/>
      </c>
      <c r="AF20" s="248" t="str">
        <f t="shared" si="20"/>
        <v/>
      </c>
      <c r="AG20" s="249"/>
      <c r="AH20" s="246">
        <f>IF($C20="","",IF($E20="",Standardtal!$E$5*M20*M$7*2,(Standardtal!$E$5*M20*M$7+Standardtal!$E$6*M$7*M20)))</f>
        <v>4.838709677419355</v>
      </c>
      <c r="AI20" s="246">
        <f>IF($C20="","",IF($E20="",Standardtal!$E$5*N20*N$7*2,(Standardtal!$E$5*N20*N$7+Standardtal!$E$6*N$7*N20)))</f>
        <v>4.838709677419355</v>
      </c>
      <c r="AJ20" s="246">
        <f>IF($C20="","",IF($E20="",Standardtal!$E$5*O20*O$7*2,(Standardtal!$E$5*O20*O$7+Standardtal!$E$6*O$7*O20)))</f>
        <v>4.838709677419355</v>
      </c>
      <c r="AK20" s="246">
        <f>IF($C20="","",IF($E20="",Standardtal!$E$5*P20*P$7*2,(Standardtal!$E$5*P20*P$7+Standardtal!$E$6*P$7*P20)))</f>
        <v>4.838709677419355</v>
      </c>
      <c r="AL20" s="246">
        <f>IF($C20="","",IF($E20="",Standardtal!$E$5*Q20*Q$7*2,(Standardtal!$E$5*Q20*Q$7+Standardtal!$E$6*Q$7*Q20)))</f>
        <v>4.838709677419355</v>
      </c>
      <c r="AM20" s="246">
        <f>IF($C20="","",IF($E20="",Standardtal!$E$5*R20*R$7*2,(Standardtal!$E$5*R20*R$7+Standardtal!$E$6*R$7*R20)))</f>
        <v>14.516129032258064</v>
      </c>
      <c r="AN20" s="250"/>
      <c r="AO20" s="246">
        <f>IF($C20="","",IF(T20="",0,((Standardtal!$E$5*T$7)+(Standardtal!$E$6*T$7))*T20))</f>
        <v>0</v>
      </c>
      <c r="AP20" s="246">
        <f>IF($C20="","",IF(U20="",0,((Standardtal!$E$5*U$7)+(Standardtal!$E$6*U$7))*U20))</f>
        <v>0</v>
      </c>
      <c r="AQ20" s="246">
        <f>IF($C20="","",IF(V20="",0,((Standardtal!$E$5*V$7)+(Standardtal!$E$6*V$7))*V20))</f>
        <v>0</v>
      </c>
      <c r="AR20" s="246">
        <f>IF($C20="","",IF(W20="",0,((Standardtal!$E$5*W$7)+(Standardtal!$E$6*W$7))*W20))</f>
        <v>0</v>
      </c>
      <c r="AS20" s="246">
        <f>IF($C20="","",IF(X20="",0,((Standardtal!$E$5*X$7)+(Standardtal!$E$6*X$7))*X20))</f>
        <v>0</v>
      </c>
      <c r="AT20" s="246">
        <f>IF($C20="","",IF(Y20="",0,((Standardtal!$E$5*Y$7)+(Standardtal!$E$6*Y$7))*Y20))</f>
        <v>0</v>
      </c>
      <c r="AU20" s="250"/>
      <c r="AV20" s="246">
        <f>IF($C20="","",IF(AA20="",0,((Standardtal!$E$8*AA$7)+(Standardtal!$E$9*AA$7))*AA20))</f>
        <v>0</v>
      </c>
      <c r="AW20" s="246">
        <f>IF($C20="","",IF(AB20="",0,((Standardtal!$E$8*AB$7)+(Standardtal!$E$9*AB$7))*AB20))</f>
        <v>0</v>
      </c>
      <c r="AX20" s="246">
        <f>IF($C20="","",IF(AC20="",0,((Standardtal!$E$8*AC$7)+(Standardtal!$E$9*AC$7))*AC20))</f>
        <v>0</v>
      </c>
      <c r="AY20" s="246">
        <f>IF($C20="","",IF(AD20="",0,((Standardtal!$E$8*AD$7)+(Standardtal!$E$9*AD$7))*AD20))</f>
        <v>0</v>
      </c>
      <c r="AZ20" s="246">
        <f>IF($C20="","",IF(AE20="",0,((Standardtal!$E$8*AE$7)+(Standardtal!$E$9*AE$7))*AE20))</f>
        <v>0</v>
      </c>
      <c r="BA20" s="246">
        <f>IF($C20="","",IF(AF20="",0,((Standardtal!$E$8*AF$7)+(Standardtal!$E$9*AF$7))*AF20))</f>
        <v>0</v>
      </c>
      <c r="BB20" s="245"/>
      <c r="BC20" s="246">
        <f t="shared" si="25"/>
        <v>4.838709677419355</v>
      </c>
      <c r="BD20" s="246">
        <f t="shared" si="26"/>
        <v>4.838709677419355</v>
      </c>
      <c r="BE20" s="246">
        <f t="shared" si="27"/>
        <v>4.838709677419355</v>
      </c>
      <c r="BF20" s="246">
        <f t="shared" si="28"/>
        <v>4.838709677419355</v>
      </c>
      <c r="BG20" s="246">
        <f t="shared" si="29"/>
        <v>4.838709677419355</v>
      </c>
      <c r="BH20" s="246">
        <f t="shared" si="30"/>
        <v>14.516129032258064</v>
      </c>
      <c r="BI20" s="245"/>
      <c r="BJ20" s="246">
        <f>IF(C20="","",VLOOKUP(B20,Standardtal!$A$5:$B$37,2,FALSE))</f>
        <v>8</v>
      </c>
      <c r="BK20" s="251"/>
      <c r="BL20" s="244">
        <f t="shared" si="37"/>
        <v>8</v>
      </c>
      <c r="BM20" s="244">
        <f t="shared" si="37"/>
        <v>24</v>
      </c>
      <c r="BN20" s="244">
        <f t="shared" si="37"/>
        <v>80</v>
      </c>
      <c r="BO20" s="244">
        <f t="shared" si="37"/>
        <v>200</v>
      </c>
      <c r="BP20" s="244">
        <f t="shared" si="37"/>
        <v>800</v>
      </c>
      <c r="BQ20" s="244">
        <f t="shared" si="37"/>
        <v>2000</v>
      </c>
      <c r="BR20" s="245"/>
      <c r="BS20" s="246">
        <f t="shared" si="31"/>
        <v>37.688442211055275</v>
      </c>
      <c r="BT20" s="246">
        <f t="shared" si="32"/>
        <v>16.778523489932887</v>
      </c>
      <c r="BU20" s="246">
        <f t="shared" si="33"/>
        <v>5.7034220532319395</v>
      </c>
      <c r="BV20" s="246">
        <f t="shared" si="34"/>
        <v>2.3622047244094486</v>
      </c>
      <c r="BW20" s="246">
        <f t="shared" si="35"/>
        <v>0.60120240480961928</v>
      </c>
      <c r="BX20" s="246">
        <f t="shared" si="36"/>
        <v>0.72057646116893515</v>
      </c>
      <c r="BY20" s="39"/>
    </row>
    <row r="21" spans="1:77" s="176" customFormat="1" ht="20.100000000000001" customHeight="1" x14ac:dyDescent="0.2">
      <c r="A21" s="39"/>
      <c r="B21" s="21" t="s">
        <v>71</v>
      </c>
      <c r="C21" s="6">
        <v>1</v>
      </c>
      <c r="D21" s="8">
        <v>100</v>
      </c>
      <c r="E21" s="160"/>
      <c r="F21" s="156"/>
      <c r="G21" s="161"/>
      <c r="H21" s="154"/>
      <c r="I21" s="154"/>
      <c r="J21" s="162"/>
      <c r="K21" s="126"/>
      <c r="L21" s="143"/>
      <c r="M21" s="244">
        <f t="shared" si="24"/>
        <v>1</v>
      </c>
      <c r="N21" s="244">
        <f t="shared" si="8"/>
        <v>1</v>
      </c>
      <c r="O21" s="244">
        <f t="shared" si="8"/>
        <v>1</v>
      </c>
      <c r="P21" s="244">
        <f t="shared" si="8"/>
        <v>1</v>
      </c>
      <c r="Q21" s="244">
        <f t="shared" si="8"/>
        <v>1</v>
      </c>
      <c r="R21" s="244">
        <f t="shared" si="8"/>
        <v>3</v>
      </c>
      <c r="S21" s="247"/>
      <c r="T21" s="244" t="str">
        <f t="shared" si="9"/>
        <v/>
      </c>
      <c r="U21" s="244" t="str">
        <f t="shared" si="10"/>
        <v/>
      </c>
      <c r="V21" s="244" t="str">
        <f t="shared" si="11"/>
        <v/>
      </c>
      <c r="W21" s="244" t="str">
        <f t="shared" si="12"/>
        <v/>
      </c>
      <c r="X21" s="244" t="str">
        <f t="shared" si="13"/>
        <v/>
      </c>
      <c r="Y21" s="244" t="str">
        <f t="shared" si="14"/>
        <v/>
      </c>
      <c r="Z21" s="247"/>
      <c r="AA21" s="248" t="str">
        <f t="shared" si="15"/>
        <v/>
      </c>
      <c r="AB21" s="248" t="str">
        <f t="shared" si="16"/>
        <v/>
      </c>
      <c r="AC21" s="248" t="str">
        <f t="shared" si="17"/>
        <v/>
      </c>
      <c r="AD21" s="248" t="str">
        <f t="shared" si="18"/>
        <v/>
      </c>
      <c r="AE21" s="248" t="str">
        <f t="shared" si="19"/>
        <v/>
      </c>
      <c r="AF21" s="248" t="str">
        <f t="shared" si="20"/>
        <v/>
      </c>
      <c r="AG21" s="249"/>
      <c r="AH21" s="246">
        <f>IF($C21="","",IF($E21="",Standardtal!$E$5*M21*M$7*2,(Standardtal!$E$5*M21*M$7+Standardtal!$E$6*M$7*M21)))</f>
        <v>4.838709677419355</v>
      </c>
      <c r="AI21" s="246">
        <f>IF($C21="","",IF($E21="",Standardtal!$E$5*N21*N$7*2,(Standardtal!$E$5*N21*N$7+Standardtal!$E$6*N$7*N21)))</f>
        <v>4.838709677419355</v>
      </c>
      <c r="AJ21" s="246">
        <f>IF($C21="","",IF($E21="",Standardtal!$E$5*O21*O$7*2,(Standardtal!$E$5*O21*O$7+Standardtal!$E$6*O$7*O21)))</f>
        <v>4.838709677419355</v>
      </c>
      <c r="AK21" s="246">
        <f>IF($C21="","",IF($E21="",Standardtal!$E$5*P21*P$7*2,(Standardtal!$E$5*P21*P$7+Standardtal!$E$6*P$7*P21)))</f>
        <v>4.838709677419355</v>
      </c>
      <c r="AL21" s="246">
        <f>IF($C21="","",IF($E21="",Standardtal!$E$5*Q21*Q$7*2,(Standardtal!$E$5*Q21*Q$7+Standardtal!$E$6*Q$7*Q21)))</f>
        <v>4.838709677419355</v>
      </c>
      <c r="AM21" s="246">
        <f>IF($C21="","",IF($E21="",Standardtal!$E$5*R21*R$7*2,(Standardtal!$E$5*R21*R$7+Standardtal!$E$6*R$7*R21)))</f>
        <v>14.516129032258064</v>
      </c>
      <c r="AN21" s="250"/>
      <c r="AO21" s="246">
        <f>IF($C21="","",IF(T21="",0,((Standardtal!$E$5*T$7)+(Standardtal!$E$6*T$7))*T21))</f>
        <v>0</v>
      </c>
      <c r="AP21" s="246">
        <f>IF($C21="","",IF(U21="",0,((Standardtal!$E$5*U$7)+(Standardtal!$E$6*U$7))*U21))</f>
        <v>0</v>
      </c>
      <c r="AQ21" s="246">
        <f>IF($C21="","",IF(V21="",0,((Standardtal!$E$5*V$7)+(Standardtal!$E$6*V$7))*V21))</f>
        <v>0</v>
      </c>
      <c r="AR21" s="246">
        <f>IF($C21="","",IF(W21="",0,((Standardtal!$E$5*W$7)+(Standardtal!$E$6*W$7))*W21))</f>
        <v>0</v>
      </c>
      <c r="AS21" s="246">
        <f>IF($C21="","",IF(X21="",0,((Standardtal!$E$5*X$7)+(Standardtal!$E$6*X$7))*X21))</f>
        <v>0</v>
      </c>
      <c r="AT21" s="246">
        <f>IF($C21="","",IF(Y21="",0,((Standardtal!$E$5*Y$7)+(Standardtal!$E$6*Y$7))*Y21))</f>
        <v>0</v>
      </c>
      <c r="AU21" s="250"/>
      <c r="AV21" s="246">
        <f>IF($C21="","",IF(AA21="",0,((Standardtal!$E$8*AA$7)+(Standardtal!$E$9*AA$7))*AA21))</f>
        <v>0</v>
      </c>
      <c r="AW21" s="246">
        <f>IF($C21="","",IF(AB21="",0,((Standardtal!$E$8*AB$7)+(Standardtal!$E$9*AB$7))*AB21))</f>
        <v>0</v>
      </c>
      <c r="AX21" s="246">
        <f>IF($C21="","",IF(AC21="",0,((Standardtal!$E$8*AC$7)+(Standardtal!$E$9*AC$7))*AC21))</f>
        <v>0</v>
      </c>
      <c r="AY21" s="246">
        <f>IF($C21="","",IF(AD21="",0,((Standardtal!$E$8*AD$7)+(Standardtal!$E$9*AD$7))*AD21))</f>
        <v>0</v>
      </c>
      <c r="AZ21" s="246">
        <f>IF($C21="","",IF(AE21="",0,((Standardtal!$E$8*AE$7)+(Standardtal!$E$9*AE$7))*AE21))</f>
        <v>0</v>
      </c>
      <c r="BA21" s="246">
        <f>IF($C21="","",IF(AF21="",0,((Standardtal!$E$8*AF$7)+(Standardtal!$E$9*AF$7))*AF21))</f>
        <v>0</v>
      </c>
      <c r="BB21" s="245"/>
      <c r="BC21" s="246">
        <f t="shared" si="25"/>
        <v>4.838709677419355</v>
      </c>
      <c r="BD21" s="246">
        <f t="shared" si="26"/>
        <v>4.838709677419355</v>
      </c>
      <c r="BE21" s="246">
        <f t="shared" si="27"/>
        <v>4.838709677419355</v>
      </c>
      <c r="BF21" s="246">
        <f t="shared" si="28"/>
        <v>4.838709677419355</v>
      </c>
      <c r="BG21" s="246">
        <f t="shared" si="29"/>
        <v>4.838709677419355</v>
      </c>
      <c r="BH21" s="246">
        <f t="shared" si="30"/>
        <v>14.516129032258064</v>
      </c>
      <c r="BI21" s="245"/>
      <c r="BJ21" s="246">
        <f>IF(C21="","",VLOOKUP(B21,Standardtal!$A$5:$B$37,2,FALSE))</f>
        <v>4</v>
      </c>
      <c r="BK21" s="251"/>
      <c r="BL21" s="244">
        <f t="shared" si="37"/>
        <v>4</v>
      </c>
      <c r="BM21" s="244">
        <f t="shared" si="37"/>
        <v>12</v>
      </c>
      <c r="BN21" s="244">
        <f t="shared" si="37"/>
        <v>40</v>
      </c>
      <c r="BO21" s="244">
        <f t="shared" si="37"/>
        <v>100</v>
      </c>
      <c r="BP21" s="244">
        <f t="shared" si="37"/>
        <v>400</v>
      </c>
      <c r="BQ21" s="244">
        <f t="shared" si="37"/>
        <v>1000</v>
      </c>
      <c r="BR21" s="245"/>
      <c r="BS21" s="246">
        <f t="shared" si="31"/>
        <v>54.744525547445257</v>
      </c>
      <c r="BT21" s="246">
        <f t="shared" si="32"/>
        <v>28.735632183908045</v>
      </c>
      <c r="BU21" s="246">
        <f t="shared" si="33"/>
        <v>10.791366906474821</v>
      </c>
      <c r="BV21" s="246">
        <f t="shared" si="34"/>
        <v>4.6153846153846159</v>
      </c>
      <c r="BW21" s="246">
        <f t="shared" si="35"/>
        <v>1.1952191235059761</v>
      </c>
      <c r="BX21" s="246">
        <f t="shared" si="36"/>
        <v>1.4308426073131955</v>
      </c>
      <c r="BY21" s="39"/>
    </row>
    <row r="22" spans="1:77" s="176" customFormat="1" ht="20.100000000000001" customHeight="1" x14ac:dyDescent="0.2">
      <c r="A22" s="39"/>
      <c r="B22" s="21" t="s">
        <v>72</v>
      </c>
      <c r="C22" s="6"/>
      <c r="D22" s="8"/>
      <c r="E22" s="160"/>
      <c r="F22" s="156"/>
      <c r="G22" s="161"/>
      <c r="H22" s="154"/>
      <c r="I22" s="154"/>
      <c r="J22" s="162"/>
      <c r="K22" s="126"/>
      <c r="L22" s="143"/>
      <c r="M22" s="244" t="str">
        <f t="shared" si="24"/>
        <v/>
      </c>
      <c r="N22" s="244" t="str">
        <f t="shared" si="8"/>
        <v/>
      </c>
      <c r="O22" s="244" t="str">
        <f t="shared" si="8"/>
        <v/>
      </c>
      <c r="P22" s="244" t="str">
        <f t="shared" si="8"/>
        <v/>
      </c>
      <c r="Q22" s="244" t="str">
        <f t="shared" si="8"/>
        <v/>
      </c>
      <c r="R22" s="244" t="str">
        <f t="shared" si="8"/>
        <v/>
      </c>
      <c r="S22" s="247"/>
      <c r="T22" s="244" t="str">
        <f t="shared" si="9"/>
        <v/>
      </c>
      <c r="U22" s="244" t="str">
        <f t="shared" si="10"/>
        <v/>
      </c>
      <c r="V22" s="244" t="str">
        <f t="shared" si="11"/>
        <v/>
      </c>
      <c r="W22" s="244" t="str">
        <f t="shared" si="12"/>
        <v/>
      </c>
      <c r="X22" s="244" t="str">
        <f t="shared" si="13"/>
        <v/>
      </c>
      <c r="Y22" s="244" t="str">
        <f t="shared" si="14"/>
        <v/>
      </c>
      <c r="Z22" s="247"/>
      <c r="AA22" s="248" t="str">
        <f t="shared" si="15"/>
        <v/>
      </c>
      <c r="AB22" s="248" t="str">
        <f t="shared" si="16"/>
        <v/>
      </c>
      <c r="AC22" s="248" t="str">
        <f t="shared" si="17"/>
        <v/>
      </c>
      <c r="AD22" s="248" t="str">
        <f t="shared" si="18"/>
        <v/>
      </c>
      <c r="AE22" s="248" t="str">
        <f t="shared" si="19"/>
        <v/>
      </c>
      <c r="AF22" s="248" t="str">
        <f t="shared" si="20"/>
        <v/>
      </c>
      <c r="AG22" s="249"/>
      <c r="AH22" s="246" t="str">
        <f>IF($C22="","",IF($E22="",Standardtal!$E$5*M22*M$7*2,(Standardtal!$E$5*M22*M$7+Standardtal!$E$6*M$7*M22)))</f>
        <v/>
      </c>
      <c r="AI22" s="246" t="str">
        <f>IF($C22="","",IF($E22="",Standardtal!$E$5*N22*N$7*2,(Standardtal!$E$5*N22*N$7+Standardtal!$E$6*N$7*N22)))</f>
        <v/>
      </c>
      <c r="AJ22" s="246" t="str">
        <f>IF($C22="","",IF($E22="",Standardtal!$E$5*O22*O$7*2,(Standardtal!$E$5*O22*O$7+Standardtal!$E$6*O$7*O22)))</f>
        <v/>
      </c>
      <c r="AK22" s="246" t="str">
        <f>IF($C22="","",IF($E22="",Standardtal!$E$5*P22*P$7*2,(Standardtal!$E$5*P22*P$7+Standardtal!$E$6*P$7*P22)))</f>
        <v/>
      </c>
      <c r="AL22" s="246" t="str">
        <f>IF($C22="","",IF($E22="",Standardtal!$E$5*Q22*Q$7*2,(Standardtal!$E$5*Q22*Q$7+Standardtal!$E$6*Q$7*Q22)))</f>
        <v/>
      </c>
      <c r="AM22" s="246" t="str">
        <f>IF($C22="","",IF($E22="",Standardtal!$E$5*R22*R$7*2,(Standardtal!$E$5*R22*R$7+Standardtal!$E$6*R$7*R22)))</f>
        <v/>
      </c>
      <c r="AN22" s="250"/>
      <c r="AO22" s="246" t="str">
        <f>IF($C22="","",IF(T22="",0,((Standardtal!$E$5*T$7)+(Standardtal!$E$6*T$7))*T22))</f>
        <v/>
      </c>
      <c r="AP22" s="246" t="str">
        <f>IF($C22="","",IF(U22="",0,((Standardtal!$E$5*U$7)+(Standardtal!$E$6*U$7))*U22))</f>
        <v/>
      </c>
      <c r="AQ22" s="246" t="str">
        <f>IF($C22="","",IF(V22="",0,((Standardtal!$E$5*V$7)+(Standardtal!$E$6*V$7))*V22))</f>
        <v/>
      </c>
      <c r="AR22" s="246" t="str">
        <f>IF($C22="","",IF(W22="",0,((Standardtal!$E$5*W$7)+(Standardtal!$E$6*W$7))*W22))</f>
        <v/>
      </c>
      <c r="AS22" s="246" t="str">
        <f>IF($C22="","",IF(X22="",0,((Standardtal!$E$5*X$7)+(Standardtal!$E$6*X$7))*X22))</f>
        <v/>
      </c>
      <c r="AT22" s="246" t="str">
        <f>IF($C22="","",IF(Y22="",0,((Standardtal!$E$5*Y$7)+(Standardtal!$E$6*Y$7))*Y22))</f>
        <v/>
      </c>
      <c r="AU22" s="250"/>
      <c r="AV22" s="246" t="str">
        <f>IF($C22="","",IF(AA22="",0,((Standardtal!$E$8*AA$7)+(Standardtal!$E$9*AA$7))*AA22))</f>
        <v/>
      </c>
      <c r="AW22" s="246" t="str">
        <f>IF($C22="","",IF(AB22="",0,((Standardtal!$E$8*AB$7)+(Standardtal!$E$9*AB$7))*AB22))</f>
        <v/>
      </c>
      <c r="AX22" s="246" t="str">
        <f>IF($C22="","",IF(AC22="",0,((Standardtal!$E$8*AC$7)+(Standardtal!$E$9*AC$7))*AC22))</f>
        <v/>
      </c>
      <c r="AY22" s="246" t="str">
        <f>IF($C22="","",IF(AD22="",0,((Standardtal!$E$8*AD$7)+(Standardtal!$E$9*AD$7))*AD22))</f>
        <v/>
      </c>
      <c r="AZ22" s="246" t="str">
        <f>IF($C22="","",IF(AE22="",0,((Standardtal!$E$8*AE$7)+(Standardtal!$E$9*AE$7))*AE22))</f>
        <v/>
      </c>
      <c r="BA22" s="246" t="str">
        <f>IF($C22="","",IF(AF22="",0,((Standardtal!$E$8*AF$7)+(Standardtal!$E$9*AF$7))*AF22))</f>
        <v/>
      </c>
      <c r="BB22" s="245"/>
      <c r="BC22" s="246" t="str">
        <f t="shared" si="25"/>
        <v/>
      </c>
      <c r="BD22" s="246" t="str">
        <f t="shared" si="26"/>
        <v/>
      </c>
      <c r="BE22" s="246" t="str">
        <f t="shared" si="27"/>
        <v/>
      </c>
      <c r="BF22" s="246" t="str">
        <f t="shared" si="28"/>
        <v/>
      </c>
      <c r="BG22" s="246" t="str">
        <f t="shared" si="29"/>
        <v/>
      </c>
      <c r="BH22" s="246" t="str">
        <f t="shared" si="30"/>
        <v/>
      </c>
      <c r="BI22" s="245"/>
      <c r="BJ22" s="246" t="str">
        <f>IF(C22="","",VLOOKUP(B22,Standardtal!$A$5:$B$37,2,FALSE))</f>
        <v/>
      </c>
      <c r="BK22" s="251"/>
      <c r="BL22" s="244" t="str">
        <f t="shared" si="37"/>
        <v/>
      </c>
      <c r="BM22" s="244" t="str">
        <f t="shared" si="37"/>
        <v/>
      </c>
      <c r="BN22" s="244" t="str">
        <f t="shared" si="37"/>
        <v/>
      </c>
      <c r="BO22" s="244" t="str">
        <f t="shared" si="37"/>
        <v/>
      </c>
      <c r="BP22" s="244" t="str">
        <f t="shared" si="37"/>
        <v/>
      </c>
      <c r="BQ22" s="244" t="str">
        <f t="shared" si="37"/>
        <v/>
      </c>
      <c r="BR22" s="245"/>
      <c r="BS22" s="246" t="str">
        <f t="shared" si="31"/>
        <v/>
      </c>
      <c r="BT22" s="246" t="str">
        <f t="shared" si="32"/>
        <v/>
      </c>
      <c r="BU22" s="246" t="str">
        <f t="shared" si="33"/>
        <v/>
      </c>
      <c r="BV22" s="246" t="str">
        <f t="shared" si="34"/>
        <v/>
      </c>
      <c r="BW22" s="246" t="str">
        <f t="shared" si="35"/>
        <v/>
      </c>
      <c r="BX22" s="246" t="str">
        <f t="shared" si="36"/>
        <v/>
      </c>
      <c r="BY22" s="39"/>
    </row>
    <row r="23" spans="1:77" s="176" customFormat="1" ht="20.100000000000001" customHeight="1" x14ac:dyDescent="0.2">
      <c r="A23" s="39"/>
      <c r="B23" s="18" t="s">
        <v>84</v>
      </c>
      <c r="C23" s="6"/>
      <c r="D23" s="8"/>
      <c r="E23" s="160"/>
      <c r="F23" s="156"/>
      <c r="G23" s="161"/>
      <c r="H23" s="154"/>
      <c r="I23" s="154"/>
      <c r="J23" s="162"/>
      <c r="K23" s="126"/>
      <c r="L23" s="143"/>
      <c r="M23" s="244" t="str">
        <f t="shared" si="24"/>
        <v/>
      </c>
      <c r="N23" s="244" t="str">
        <f t="shared" si="8"/>
        <v/>
      </c>
      <c r="O23" s="244" t="str">
        <f t="shared" si="8"/>
        <v/>
      </c>
      <c r="P23" s="244" t="str">
        <f t="shared" si="8"/>
        <v/>
      </c>
      <c r="Q23" s="244" t="str">
        <f t="shared" si="8"/>
        <v/>
      </c>
      <c r="R23" s="244" t="str">
        <f t="shared" si="8"/>
        <v/>
      </c>
      <c r="S23" s="247"/>
      <c r="T23" s="244" t="str">
        <f t="shared" si="9"/>
        <v/>
      </c>
      <c r="U23" s="244" t="str">
        <f t="shared" si="10"/>
        <v/>
      </c>
      <c r="V23" s="244" t="str">
        <f t="shared" si="11"/>
        <v/>
      </c>
      <c r="W23" s="244" t="str">
        <f t="shared" si="12"/>
        <v/>
      </c>
      <c r="X23" s="244" t="str">
        <f t="shared" si="13"/>
        <v/>
      </c>
      <c r="Y23" s="244" t="str">
        <f t="shared" si="14"/>
        <v/>
      </c>
      <c r="Z23" s="247"/>
      <c r="AA23" s="248" t="str">
        <f t="shared" si="15"/>
        <v/>
      </c>
      <c r="AB23" s="248" t="str">
        <f t="shared" si="16"/>
        <v/>
      </c>
      <c r="AC23" s="248" t="str">
        <f t="shared" si="17"/>
        <v/>
      </c>
      <c r="AD23" s="248" t="str">
        <f t="shared" si="18"/>
        <v/>
      </c>
      <c r="AE23" s="248" t="str">
        <f t="shared" si="19"/>
        <v/>
      </c>
      <c r="AF23" s="248" t="str">
        <f t="shared" si="20"/>
        <v/>
      </c>
      <c r="AG23" s="249"/>
      <c r="AH23" s="246" t="str">
        <f>IF($C23="","",IF($E23="",Standardtal!$E$5*M23*M$7*2,(Standardtal!$E$5*M23*M$7+Standardtal!$E$6*M$7*M23)))</f>
        <v/>
      </c>
      <c r="AI23" s="246" t="str">
        <f>IF($C23="","",IF($E23="",Standardtal!$E$5*N23*N$7*2,(Standardtal!$E$5*N23*N$7+Standardtal!$E$6*N$7*N23)))</f>
        <v/>
      </c>
      <c r="AJ23" s="246" t="str">
        <f>IF($C23="","",IF($E23="",Standardtal!$E$5*O23*O$7*2,(Standardtal!$E$5*O23*O$7+Standardtal!$E$6*O$7*O23)))</f>
        <v/>
      </c>
      <c r="AK23" s="246" t="str">
        <f>IF($C23="","",IF($E23="",Standardtal!$E$5*P23*P$7*2,(Standardtal!$E$5*P23*P$7+Standardtal!$E$6*P$7*P23)))</f>
        <v/>
      </c>
      <c r="AL23" s="246" t="str">
        <f>IF($C23="","",IF($E23="",Standardtal!$E$5*Q23*Q$7*2,(Standardtal!$E$5*Q23*Q$7+Standardtal!$E$6*Q$7*Q23)))</f>
        <v/>
      </c>
      <c r="AM23" s="246" t="str">
        <f>IF($C23="","",IF($E23="",Standardtal!$E$5*R23*R$7*2,(Standardtal!$E$5*R23*R$7+Standardtal!$E$6*R$7*R23)))</f>
        <v/>
      </c>
      <c r="AN23" s="250"/>
      <c r="AO23" s="246" t="str">
        <f>IF($C23="","",IF(T23="",0,((Standardtal!$E$5*T$7)+(Standardtal!$E$6*T$7))*T23))</f>
        <v/>
      </c>
      <c r="AP23" s="246" t="str">
        <f>IF($C23="","",IF(U23="",0,((Standardtal!$E$5*U$7)+(Standardtal!$E$6*U$7))*U23))</f>
        <v/>
      </c>
      <c r="AQ23" s="246" t="str">
        <f>IF($C23="","",IF(V23="",0,((Standardtal!$E$5*V$7)+(Standardtal!$E$6*V$7))*V23))</f>
        <v/>
      </c>
      <c r="AR23" s="246" t="str">
        <f>IF($C23="","",IF(W23="",0,((Standardtal!$E$5*W$7)+(Standardtal!$E$6*W$7))*W23))</f>
        <v/>
      </c>
      <c r="AS23" s="246" t="str">
        <f>IF($C23="","",IF(X23="",0,((Standardtal!$E$5*X$7)+(Standardtal!$E$6*X$7))*X23))</f>
        <v/>
      </c>
      <c r="AT23" s="246" t="str">
        <f>IF($C23="","",IF(Y23="",0,((Standardtal!$E$5*Y$7)+(Standardtal!$E$6*Y$7))*Y23))</f>
        <v/>
      </c>
      <c r="AU23" s="250"/>
      <c r="AV23" s="246" t="str">
        <f>IF($C23="","",IF(AA23="",0,((Standardtal!$E$8*AA$7)+(Standardtal!$E$9*AA$7))*AA23))</f>
        <v/>
      </c>
      <c r="AW23" s="246" t="str">
        <f>IF($C23="","",IF(AB23="",0,((Standardtal!$E$8*AB$7)+(Standardtal!$E$9*AB$7))*AB23))</f>
        <v/>
      </c>
      <c r="AX23" s="246" t="str">
        <f>IF($C23="","",IF(AC23="",0,((Standardtal!$E$8*AC$7)+(Standardtal!$E$9*AC$7))*AC23))</f>
        <v/>
      </c>
      <c r="AY23" s="246" t="str">
        <f>IF($C23="","",IF(AD23="",0,((Standardtal!$E$8*AD$7)+(Standardtal!$E$9*AD$7))*AD23))</f>
        <v/>
      </c>
      <c r="AZ23" s="246" t="str">
        <f>IF($C23="","",IF(AE23="",0,((Standardtal!$E$8*AE$7)+(Standardtal!$E$9*AE$7))*AE23))</f>
        <v/>
      </c>
      <c r="BA23" s="246" t="str">
        <f>IF($C23="","",IF(AF23="",0,((Standardtal!$E$8*AF$7)+(Standardtal!$E$9*AF$7))*AF23))</f>
        <v/>
      </c>
      <c r="BB23" s="245"/>
      <c r="BC23" s="246" t="str">
        <f t="shared" si="25"/>
        <v/>
      </c>
      <c r="BD23" s="246" t="str">
        <f t="shared" si="26"/>
        <v/>
      </c>
      <c r="BE23" s="246" t="str">
        <f t="shared" si="27"/>
        <v/>
      </c>
      <c r="BF23" s="246" t="str">
        <f t="shared" si="28"/>
        <v/>
      </c>
      <c r="BG23" s="246" t="str">
        <f t="shared" si="29"/>
        <v/>
      </c>
      <c r="BH23" s="246" t="str">
        <f t="shared" si="30"/>
        <v/>
      </c>
      <c r="BI23" s="245"/>
      <c r="BJ23" s="246" t="str">
        <f>IF(C23="","",VLOOKUP(B23,Standardtal!$A$5:$B$37,2,FALSE))</f>
        <v/>
      </c>
      <c r="BK23" s="251"/>
      <c r="BL23" s="244" t="str">
        <f t="shared" si="37"/>
        <v/>
      </c>
      <c r="BM23" s="244" t="str">
        <f t="shared" si="37"/>
        <v/>
      </c>
      <c r="BN23" s="244" t="str">
        <f t="shared" si="37"/>
        <v/>
      </c>
      <c r="BO23" s="244" t="str">
        <f t="shared" si="37"/>
        <v/>
      </c>
      <c r="BP23" s="244" t="str">
        <f t="shared" si="37"/>
        <v/>
      </c>
      <c r="BQ23" s="244" t="str">
        <f t="shared" si="37"/>
        <v/>
      </c>
      <c r="BR23" s="245"/>
      <c r="BS23" s="246" t="str">
        <f t="shared" si="31"/>
        <v/>
      </c>
      <c r="BT23" s="246" t="str">
        <f t="shared" si="32"/>
        <v/>
      </c>
      <c r="BU23" s="246" t="str">
        <f t="shared" si="33"/>
        <v/>
      </c>
      <c r="BV23" s="246" t="str">
        <f t="shared" si="34"/>
        <v/>
      </c>
      <c r="BW23" s="246" t="str">
        <f t="shared" si="35"/>
        <v/>
      </c>
      <c r="BX23" s="246" t="str">
        <f t="shared" si="36"/>
        <v/>
      </c>
      <c r="BY23" s="39"/>
    </row>
    <row r="24" spans="1:77" s="176" customFormat="1" ht="20.100000000000001" customHeight="1" x14ac:dyDescent="0.2">
      <c r="A24" s="39"/>
      <c r="B24" s="18" t="s">
        <v>86</v>
      </c>
      <c r="C24" s="6"/>
      <c r="D24" s="8"/>
      <c r="E24" s="160"/>
      <c r="F24" s="156"/>
      <c r="G24" s="161"/>
      <c r="H24" s="154"/>
      <c r="I24" s="154"/>
      <c r="J24" s="162"/>
      <c r="K24" s="126"/>
      <c r="L24" s="143"/>
      <c r="M24" s="244" t="str">
        <f t="shared" si="24"/>
        <v/>
      </c>
      <c r="N24" s="244" t="str">
        <f t="shared" si="8"/>
        <v/>
      </c>
      <c r="O24" s="244" t="str">
        <f t="shared" si="8"/>
        <v/>
      </c>
      <c r="P24" s="244" t="str">
        <f t="shared" si="8"/>
        <v/>
      </c>
      <c r="Q24" s="244" t="str">
        <f t="shared" si="8"/>
        <v/>
      </c>
      <c r="R24" s="244" t="str">
        <f t="shared" si="8"/>
        <v/>
      </c>
      <c r="S24" s="247"/>
      <c r="T24" s="244" t="str">
        <f t="shared" si="9"/>
        <v/>
      </c>
      <c r="U24" s="244" t="str">
        <f t="shared" si="10"/>
        <v/>
      </c>
      <c r="V24" s="244" t="str">
        <f t="shared" si="11"/>
        <v/>
      </c>
      <c r="W24" s="244" t="str">
        <f t="shared" si="12"/>
        <v/>
      </c>
      <c r="X24" s="244" t="str">
        <f t="shared" si="13"/>
        <v/>
      </c>
      <c r="Y24" s="244" t="str">
        <f t="shared" si="14"/>
        <v/>
      </c>
      <c r="Z24" s="247"/>
      <c r="AA24" s="248" t="str">
        <f t="shared" si="15"/>
        <v/>
      </c>
      <c r="AB24" s="248" t="str">
        <f t="shared" si="16"/>
        <v/>
      </c>
      <c r="AC24" s="248" t="str">
        <f t="shared" si="17"/>
        <v/>
      </c>
      <c r="AD24" s="248" t="str">
        <f t="shared" si="18"/>
        <v/>
      </c>
      <c r="AE24" s="248" t="str">
        <f t="shared" si="19"/>
        <v/>
      </c>
      <c r="AF24" s="248" t="str">
        <f t="shared" si="20"/>
        <v/>
      </c>
      <c r="AG24" s="249"/>
      <c r="AH24" s="246" t="str">
        <f>IF($C24="","",IF($E24="",Standardtal!$E$5*M24*M$7*2,(Standardtal!$E$5*M24*M$7+Standardtal!$E$6*M$7*M24)))</f>
        <v/>
      </c>
      <c r="AI24" s="246" t="str">
        <f>IF($C24="","",IF($E24="",Standardtal!$E$5*N24*N$7*2,(Standardtal!$E$5*N24*N$7+Standardtal!$E$6*N$7*N24)))</f>
        <v/>
      </c>
      <c r="AJ24" s="246" t="str">
        <f>IF($C24="","",IF($E24="",Standardtal!$E$5*O24*O$7*2,(Standardtal!$E$5*O24*O$7+Standardtal!$E$6*O$7*O24)))</f>
        <v/>
      </c>
      <c r="AK24" s="246" t="str">
        <f>IF($C24="","",IF($E24="",Standardtal!$E$5*P24*P$7*2,(Standardtal!$E$5*P24*P$7+Standardtal!$E$6*P$7*P24)))</f>
        <v/>
      </c>
      <c r="AL24" s="246" t="str">
        <f>IF($C24="","",IF($E24="",Standardtal!$E$5*Q24*Q$7*2,(Standardtal!$E$5*Q24*Q$7+Standardtal!$E$6*Q$7*Q24)))</f>
        <v/>
      </c>
      <c r="AM24" s="246" t="str">
        <f>IF($C24="","",IF($E24="",Standardtal!$E$5*R24*R$7*2,(Standardtal!$E$5*R24*R$7+Standardtal!$E$6*R$7*R24)))</f>
        <v/>
      </c>
      <c r="AN24" s="250"/>
      <c r="AO24" s="246" t="str">
        <f>IF($C24="","",IF(T24="",0,((Standardtal!$E$5*T$7)+(Standardtal!$E$6*T$7))*T24))</f>
        <v/>
      </c>
      <c r="AP24" s="246" t="str">
        <f>IF($C24="","",IF(U24="",0,((Standardtal!$E$5*U$7)+(Standardtal!$E$6*U$7))*U24))</f>
        <v/>
      </c>
      <c r="AQ24" s="246" t="str">
        <f>IF($C24="","",IF(V24="",0,((Standardtal!$E$5*V$7)+(Standardtal!$E$6*V$7))*V24))</f>
        <v/>
      </c>
      <c r="AR24" s="246" t="str">
        <f>IF($C24="","",IF(W24="",0,((Standardtal!$E$5*W$7)+(Standardtal!$E$6*W$7))*W24))</f>
        <v/>
      </c>
      <c r="AS24" s="246" t="str">
        <f>IF($C24="","",IF(X24="",0,((Standardtal!$E$5*X$7)+(Standardtal!$E$6*X$7))*X24))</f>
        <v/>
      </c>
      <c r="AT24" s="246" t="str">
        <f>IF($C24="","",IF(Y24="",0,((Standardtal!$E$5*Y$7)+(Standardtal!$E$6*Y$7))*Y24))</f>
        <v/>
      </c>
      <c r="AU24" s="250"/>
      <c r="AV24" s="246" t="str">
        <f>IF($C24="","",IF(AA24="",0,((Standardtal!$E$8*AA$7)+(Standardtal!$E$9*AA$7))*AA24))</f>
        <v/>
      </c>
      <c r="AW24" s="246" t="str">
        <f>IF($C24="","",IF(AB24="",0,((Standardtal!$E$8*AB$7)+(Standardtal!$E$9*AB$7))*AB24))</f>
        <v/>
      </c>
      <c r="AX24" s="246" t="str">
        <f>IF($C24="","",IF(AC24="",0,((Standardtal!$E$8*AC$7)+(Standardtal!$E$9*AC$7))*AC24))</f>
        <v/>
      </c>
      <c r="AY24" s="246" t="str">
        <f>IF($C24="","",IF(AD24="",0,((Standardtal!$E$8*AD$7)+(Standardtal!$E$9*AD$7))*AD24))</f>
        <v/>
      </c>
      <c r="AZ24" s="246" t="str">
        <f>IF($C24="","",IF(AE24="",0,((Standardtal!$E$8*AE$7)+(Standardtal!$E$9*AE$7))*AE24))</f>
        <v/>
      </c>
      <c r="BA24" s="246" t="str">
        <f>IF($C24="","",IF(AF24="",0,((Standardtal!$E$8*AF$7)+(Standardtal!$E$9*AF$7))*AF24))</f>
        <v/>
      </c>
      <c r="BB24" s="245"/>
      <c r="BC24" s="246" t="str">
        <f t="shared" si="25"/>
        <v/>
      </c>
      <c r="BD24" s="246" t="str">
        <f t="shared" si="26"/>
        <v/>
      </c>
      <c r="BE24" s="246" t="str">
        <f t="shared" si="27"/>
        <v/>
      </c>
      <c r="BF24" s="246" t="str">
        <f t="shared" si="28"/>
        <v/>
      </c>
      <c r="BG24" s="246" t="str">
        <f t="shared" si="29"/>
        <v/>
      </c>
      <c r="BH24" s="246" t="str">
        <f t="shared" si="30"/>
        <v/>
      </c>
      <c r="BI24" s="245"/>
      <c r="BJ24" s="246" t="str">
        <f>IF(C24="","",VLOOKUP(B24,Standardtal!$A$5:$B$37,2,FALSE))</f>
        <v/>
      </c>
      <c r="BK24" s="251"/>
      <c r="BL24" s="244" t="str">
        <f t="shared" si="37"/>
        <v/>
      </c>
      <c r="BM24" s="244" t="str">
        <f t="shared" si="37"/>
        <v/>
      </c>
      <c r="BN24" s="244" t="str">
        <f t="shared" si="37"/>
        <v/>
      </c>
      <c r="BO24" s="244" t="str">
        <f t="shared" si="37"/>
        <v/>
      </c>
      <c r="BP24" s="244" t="str">
        <f t="shared" si="37"/>
        <v/>
      </c>
      <c r="BQ24" s="244" t="str">
        <f t="shared" si="37"/>
        <v/>
      </c>
      <c r="BR24" s="245"/>
      <c r="BS24" s="246" t="str">
        <f t="shared" si="31"/>
        <v/>
      </c>
      <c r="BT24" s="246" t="str">
        <f t="shared" si="32"/>
        <v/>
      </c>
      <c r="BU24" s="246" t="str">
        <f t="shared" si="33"/>
        <v/>
      </c>
      <c r="BV24" s="246" t="str">
        <f t="shared" si="34"/>
        <v/>
      </c>
      <c r="BW24" s="246" t="str">
        <f t="shared" si="35"/>
        <v/>
      </c>
      <c r="BX24" s="246" t="str">
        <f t="shared" si="36"/>
        <v/>
      </c>
      <c r="BY24" s="39"/>
    </row>
    <row r="25" spans="1:77" s="176" customFormat="1" ht="20.100000000000001" customHeight="1" x14ac:dyDescent="0.2">
      <c r="A25" s="39"/>
      <c r="B25" s="18" t="s">
        <v>74</v>
      </c>
      <c r="C25" s="6"/>
      <c r="D25" s="8"/>
      <c r="E25" s="160"/>
      <c r="F25" s="156"/>
      <c r="G25" s="161"/>
      <c r="H25" s="154"/>
      <c r="I25" s="154"/>
      <c r="J25" s="162"/>
      <c r="K25" s="126"/>
      <c r="L25" s="143"/>
      <c r="M25" s="244" t="str">
        <f t="shared" si="24"/>
        <v/>
      </c>
      <c r="N25" s="244" t="str">
        <f t="shared" si="8"/>
        <v/>
      </c>
      <c r="O25" s="244" t="str">
        <f t="shared" si="8"/>
        <v/>
      </c>
      <c r="P25" s="244" t="str">
        <f t="shared" si="8"/>
        <v/>
      </c>
      <c r="Q25" s="244" t="str">
        <f t="shared" si="8"/>
        <v/>
      </c>
      <c r="R25" s="244" t="str">
        <f t="shared" si="8"/>
        <v/>
      </c>
      <c r="S25" s="247"/>
      <c r="T25" s="244" t="str">
        <f t="shared" si="9"/>
        <v/>
      </c>
      <c r="U25" s="244" t="str">
        <f t="shared" si="10"/>
        <v/>
      </c>
      <c r="V25" s="244" t="str">
        <f t="shared" si="11"/>
        <v/>
      </c>
      <c r="W25" s="244" t="str">
        <f t="shared" si="12"/>
        <v/>
      </c>
      <c r="X25" s="244" t="str">
        <f t="shared" si="13"/>
        <v/>
      </c>
      <c r="Y25" s="244" t="str">
        <f t="shared" si="14"/>
        <v/>
      </c>
      <c r="Z25" s="247"/>
      <c r="AA25" s="248" t="str">
        <f t="shared" si="15"/>
        <v/>
      </c>
      <c r="AB25" s="248" t="str">
        <f t="shared" si="16"/>
        <v/>
      </c>
      <c r="AC25" s="248" t="str">
        <f t="shared" si="17"/>
        <v/>
      </c>
      <c r="AD25" s="248" t="str">
        <f t="shared" si="18"/>
        <v/>
      </c>
      <c r="AE25" s="248" t="str">
        <f t="shared" si="19"/>
        <v/>
      </c>
      <c r="AF25" s="248" t="str">
        <f t="shared" si="20"/>
        <v/>
      </c>
      <c r="AG25" s="249"/>
      <c r="AH25" s="246" t="str">
        <f>IF($C25="","",IF($E25="",Standardtal!$E$5*M25*M$7*2,(Standardtal!$E$5*M25*M$7+Standardtal!$E$6*M$7*M25)))</f>
        <v/>
      </c>
      <c r="AI25" s="246" t="str">
        <f>IF($C25="","",IF($E25="",Standardtal!$E$5*N25*N$7*2,(Standardtal!$E$5*N25*N$7+Standardtal!$E$6*N$7*N25)))</f>
        <v/>
      </c>
      <c r="AJ25" s="246" t="str">
        <f>IF($C25="","",IF($E25="",Standardtal!$E$5*O25*O$7*2,(Standardtal!$E$5*O25*O$7+Standardtal!$E$6*O$7*O25)))</f>
        <v/>
      </c>
      <c r="AK25" s="246" t="str">
        <f>IF($C25="","",IF($E25="",Standardtal!$E$5*P25*P$7*2,(Standardtal!$E$5*P25*P$7+Standardtal!$E$6*P$7*P25)))</f>
        <v/>
      </c>
      <c r="AL25" s="246" t="str">
        <f>IF($C25="","",IF($E25="",Standardtal!$E$5*Q25*Q$7*2,(Standardtal!$E$5*Q25*Q$7+Standardtal!$E$6*Q$7*Q25)))</f>
        <v/>
      </c>
      <c r="AM25" s="246" t="str">
        <f>IF($C25="","",IF($E25="",Standardtal!$E$5*R25*R$7*2,(Standardtal!$E$5*R25*R$7+Standardtal!$E$6*R$7*R25)))</f>
        <v/>
      </c>
      <c r="AN25" s="250"/>
      <c r="AO25" s="246" t="str">
        <f>IF($C25="","",IF(T25="",0,((Standardtal!$E$5*T$7)+(Standardtal!$E$6*T$7))*T25))</f>
        <v/>
      </c>
      <c r="AP25" s="246" t="str">
        <f>IF($C25="","",IF(U25="",0,((Standardtal!$E$5*U$7)+(Standardtal!$E$6*U$7))*U25))</f>
        <v/>
      </c>
      <c r="AQ25" s="246" t="str">
        <f>IF($C25="","",IF(V25="",0,((Standardtal!$E$5*V$7)+(Standardtal!$E$6*V$7))*V25))</f>
        <v/>
      </c>
      <c r="AR25" s="246" t="str">
        <f>IF($C25="","",IF(W25="",0,((Standardtal!$E$5*W$7)+(Standardtal!$E$6*W$7))*W25))</f>
        <v/>
      </c>
      <c r="AS25" s="246" t="str">
        <f>IF($C25="","",IF(X25="",0,((Standardtal!$E$5*X$7)+(Standardtal!$E$6*X$7))*X25))</f>
        <v/>
      </c>
      <c r="AT25" s="246" t="str">
        <f>IF($C25="","",IF(Y25="",0,((Standardtal!$E$5*Y$7)+(Standardtal!$E$6*Y$7))*Y25))</f>
        <v/>
      </c>
      <c r="AU25" s="250"/>
      <c r="AV25" s="246" t="str">
        <f>IF($C25="","",IF(AA25="",0,((Standardtal!$E$8*AA$7)+(Standardtal!$E$9*AA$7))*AA25))</f>
        <v/>
      </c>
      <c r="AW25" s="246" t="str">
        <f>IF($C25="","",IF(AB25="",0,((Standardtal!$E$8*AB$7)+(Standardtal!$E$9*AB$7))*AB25))</f>
        <v/>
      </c>
      <c r="AX25" s="246" t="str">
        <f>IF($C25="","",IF(AC25="",0,((Standardtal!$E$8*AC$7)+(Standardtal!$E$9*AC$7))*AC25))</f>
        <v/>
      </c>
      <c r="AY25" s="246" t="str">
        <f>IF($C25="","",IF(AD25="",0,((Standardtal!$E$8*AD$7)+(Standardtal!$E$9*AD$7))*AD25))</f>
        <v/>
      </c>
      <c r="AZ25" s="246" t="str">
        <f>IF($C25="","",IF(AE25="",0,((Standardtal!$E$8*AE$7)+(Standardtal!$E$9*AE$7))*AE25))</f>
        <v/>
      </c>
      <c r="BA25" s="246" t="str">
        <f>IF($C25="","",IF(AF25="",0,((Standardtal!$E$8*AF$7)+(Standardtal!$E$9*AF$7))*AF25))</f>
        <v/>
      </c>
      <c r="BB25" s="245"/>
      <c r="BC25" s="246" t="str">
        <f t="shared" si="25"/>
        <v/>
      </c>
      <c r="BD25" s="246" t="str">
        <f t="shared" si="26"/>
        <v/>
      </c>
      <c r="BE25" s="246" t="str">
        <f t="shared" si="27"/>
        <v/>
      </c>
      <c r="BF25" s="246" t="str">
        <f t="shared" si="28"/>
        <v/>
      </c>
      <c r="BG25" s="246" t="str">
        <f t="shared" si="29"/>
        <v/>
      </c>
      <c r="BH25" s="246" t="str">
        <f t="shared" si="30"/>
        <v/>
      </c>
      <c r="BI25" s="245"/>
      <c r="BJ25" s="246" t="str">
        <f>IF(C25="","",VLOOKUP(B25,Standardtal!$A$5:$B$37,2,FALSE))</f>
        <v/>
      </c>
      <c r="BK25" s="251"/>
      <c r="BL25" s="244" t="str">
        <f t="shared" si="37"/>
        <v/>
      </c>
      <c r="BM25" s="244" t="str">
        <f t="shared" si="37"/>
        <v/>
      </c>
      <c r="BN25" s="244" t="str">
        <f t="shared" si="37"/>
        <v/>
      </c>
      <c r="BO25" s="244" t="str">
        <f t="shared" si="37"/>
        <v/>
      </c>
      <c r="BP25" s="244" t="str">
        <f t="shared" si="37"/>
        <v/>
      </c>
      <c r="BQ25" s="244" t="str">
        <f t="shared" si="37"/>
        <v/>
      </c>
      <c r="BR25" s="245"/>
      <c r="BS25" s="246" t="str">
        <f t="shared" si="31"/>
        <v/>
      </c>
      <c r="BT25" s="246" t="str">
        <f t="shared" si="32"/>
        <v/>
      </c>
      <c r="BU25" s="246" t="str">
        <f t="shared" si="33"/>
        <v/>
      </c>
      <c r="BV25" s="246" t="str">
        <f t="shared" si="34"/>
        <v/>
      </c>
      <c r="BW25" s="246" t="str">
        <f t="shared" si="35"/>
        <v/>
      </c>
      <c r="BX25" s="246" t="str">
        <f t="shared" si="36"/>
        <v/>
      </c>
      <c r="BY25" s="39"/>
    </row>
    <row r="26" spans="1:77" s="176" customFormat="1" ht="20.100000000000001" customHeight="1" x14ac:dyDescent="0.2">
      <c r="A26" s="39"/>
      <c r="B26" s="21" t="s">
        <v>85</v>
      </c>
      <c r="C26" s="6"/>
      <c r="D26" s="8"/>
      <c r="E26" s="160"/>
      <c r="F26" s="156"/>
      <c r="G26" s="161"/>
      <c r="H26" s="154"/>
      <c r="I26" s="154"/>
      <c r="J26" s="162"/>
      <c r="K26" s="126"/>
      <c r="L26" s="143"/>
      <c r="M26" s="244" t="str">
        <f t="shared" si="24"/>
        <v/>
      </c>
      <c r="N26" s="244" t="str">
        <f t="shared" si="8"/>
        <v/>
      </c>
      <c r="O26" s="244" t="str">
        <f t="shared" si="8"/>
        <v/>
      </c>
      <c r="P26" s="244" t="str">
        <f t="shared" si="8"/>
        <v/>
      </c>
      <c r="Q26" s="244" t="str">
        <f t="shared" si="8"/>
        <v/>
      </c>
      <c r="R26" s="244" t="str">
        <f t="shared" si="8"/>
        <v/>
      </c>
      <c r="S26" s="247"/>
      <c r="T26" s="244" t="str">
        <f t="shared" si="9"/>
        <v/>
      </c>
      <c r="U26" s="244" t="str">
        <f t="shared" si="10"/>
        <v/>
      </c>
      <c r="V26" s="244" t="str">
        <f t="shared" si="11"/>
        <v/>
      </c>
      <c r="W26" s="244" t="str">
        <f t="shared" si="12"/>
        <v/>
      </c>
      <c r="X26" s="244" t="str">
        <f t="shared" si="13"/>
        <v/>
      </c>
      <c r="Y26" s="244" t="str">
        <f t="shared" si="14"/>
        <v/>
      </c>
      <c r="Z26" s="247"/>
      <c r="AA26" s="248" t="str">
        <f t="shared" si="15"/>
        <v/>
      </c>
      <c r="AB26" s="248" t="str">
        <f t="shared" si="16"/>
        <v/>
      </c>
      <c r="AC26" s="248" t="str">
        <f t="shared" si="17"/>
        <v/>
      </c>
      <c r="AD26" s="248" t="str">
        <f t="shared" si="18"/>
        <v/>
      </c>
      <c r="AE26" s="248" t="str">
        <f t="shared" si="19"/>
        <v/>
      </c>
      <c r="AF26" s="248" t="str">
        <f t="shared" si="20"/>
        <v/>
      </c>
      <c r="AG26" s="249"/>
      <c r="AH26" s="246" t="str">
        <f>IF($C26="","",IF($E26="",Standardtal!$E$5*M26*M$7*2,(Standardtal!$E$5*M26*M$7+Standardtal!$E$6*M$7*M26)))</f>
        <v/>
      </c>
      <c r="AI26" s="246" t="str">
        <f>IF($C26="","",IF($E26="",Standardtal!$E$5*N26*N$7*2,(Standardtal!$E$5*N26*N$7+Standardtal!$E$6*N$7*N26)))</f>
        <v/>
      </c>
      <c r="AJ26" s="246" t="str">
        <f>IF($C26="","",IF($E26="",Standardtal!$E$5*O26*O$7*2,(Standardtal!$E$5*O26*O$7+Standardtal!$E$6*O$7*O26)))</f>
        <v/>
      </c>
      <c r="AK26" s="246" t="str">
        <f>IF($C26="","",IF($E26="",Standardtal!$E$5*P26*P$7*2,(Standardtal!$E$5*P26*P$7+Standardtal!$E$6*P$7*P26)))</f>
        <v/>
      </c>
      <c r="AL26" s="246" t="str">
        <f>IF($C26="","",IF($E26="",Standardtal!$E$5*Q26*Q$7*2,(Standardtal!$E$5*Q26*Q$7+Standardtal!$E$6*Q$7*Q26)))</f>
        <v/>
      </c>
      <c r="AM26" s="246" t="str">
        <f>IF($C26="","",IF($E26="",Standardtal!$E$5*R26*R$7*2,(Standardtal!$E$5*R26*R$7+Standardtal!$E$6*R$7*R26)))</f>
        <v/>
      </c>
      <c r="AN26" s="250"/>
      <c r="AO26" s="246" t="str">
        <f>IF($C26="","",IF(T26="",0,((Standardtal!$E$5*T$7)+(Standardtal!$E$6*T$7))*T26))</f>
        <v/>
      </c>
      <c r="AP26" s="246" t="str">
        <f>IF($C26="","",IF(U26="",0,((Standardtal!$E$5*U$7)+(Standardtal!$E$6*U$7))*U26))</f>
        <v/>
      </c>
      <c r="AQ26" s="246" t="str">
        <f>IF($C26="","",IF(V26="",0,((Standardtal!$E$5*V$7)+(Standardtal!$E$6*V$7))*V26))</f>
        <v/>
      </c>
      <c r="AR26" s="246" t="str">
        <f>IF($C26="","",IF(W26="",0,((Standardtal!$E$5*W$7)+(Standardtal!$E$6*W$7))*W26))</f>
        <v/>
      </c>
      <c r="AS26" s="246" t="str">
        <f>IF($C26="","",IF(X26="",0,((Standardtal!$E$5*X$7)+(Standardtal!$E$6*X$7))*X26))</f>
        <v/>
      </c>
      <c r="AT26" s="246" t="str">
        <f>IF($C26="","",IF(Y26="",0,((Standardtal!$E$5*Y$7)+(Standardtal!$E$6*Y$7))*Y26))</f>
        <v/>
      </c>
      <c r="AU26" s="250"/>
      <c r="AV26" s="246" t="str">
        <f>IF($C26="","",IF(AA26="",0,((Standardtal!$E$8*AA$7)+(Standardtal!$E$9*AA$7))*AA26))</f>
        <v/>
      </c>
      <c r="AW26" s="246" t="str">
        <f>IF($C26="","",IF(AB26="",0,((Standardtal!$E$8*AB$7)+(Standardtal!$E$9*AB$7))*AB26))</f>
        <v/>
      </c>
      <c r="AX26" s="246" t="str">
        <f>IF($C26="","",IF(AC26="",0,((Standardtal!$E$8*AC$7)+(Standardtal!$E$9*AC$7))*AC26))</f>
        <v/>
      </c>
      <c r="AY26" s="246" t="str">
        <f>IF($C26="","",IF(AD26="",0,((Standardtal!$E$8*AD$7)+(Standardtal!$E$9*AD$7))*AD26))</f>
        <v/>
      </c>
      <c r="AZ26" s="246" t="str">
        <f>IF($C26="","",IF(AE26="",0,((Standardtal!$E$8*AE$7)+(Standardtal!$E$9*AE$7))*AE26))</f>
        <v/>
      </c>
      <c r="BA26" s="246" t="str">
        <f>IF($C26="","",IF(AF26="",0,((Standardtal!$E$8*AF$7)+(Standardtal!$E$9*AF$7))*AF26))</f>
        <v/>
      </c>
      <c r="BB26" s="245"/>
      <c r="BC26" s="246" t="str">
        <f t="shared" si="25"/>
        <v/>
      </c>
      <c r="BD26" s="246" t="str">
        <f t="shared" si="26"/>
        <v/>
      </c>
      <c r="BE26" s="246" t="str">
        <f t="shared" si="27"/>
        <v/>
      </c>
      <c r="BF26" s="246" t="str">
        <f t="shared" si="28"/>
        <v/>
      </c>
      <c r="BG26" s="246" t="str">
        <f t="shared" si="29"/>
        <v/>
      </c>
      <c r="BH26" s="246" t="str">
        <f t="shared" si="30"/>
        <v/>
      </c>
      <c r="BI26" s="245"/>
      <c r="BJ26" s="246" t="str">
        <f>IF(C26="","",VLOOKUP(B26,Standardtal!$A$5:$B$37,2,FALSE))</f>
        <v/>
      </c>
      <c r="BK26" s="251"/>
      <c r="BL26" s="244" t="str">
        <f t="shared" si="37"/>
        <v/>
      </c>
      <c r="BM26" s="244" t="str">
        <f t="shared" si="37"/>
        <v/>
      </c>
      <c r="BN26" s="244" t="str">
        <f t="shared" si="37"/>
        <v/>
      </c>
      <c r="BO26" s="244" t="str">
        <f t="shared" si="37"/>
        <v/>
      </c>
      <c r="BP26" s="244" t="str">
        <f t="shared" si="37"/>
        <v/>
      </c>
      <c r="BQ26" s="244" t="str">
        <f t="shared" si="37"/>
        <v/>
      </c>
      <c r="BR26" s="245"/>
      <c r="BS26" s="246" t="str">
        <f t="shared" si="31"/>
        <v/>
      </c>
      <c r="BT26" s="246" t="str">
        <f t="shared" si="32"/>
        <v/>
      </c>
      <c r="BU26" s="246" t="str">
        <f t="shared" si="33"/>
        <v/>
      </c>
      <c r="BV26" s="246" t="str">
        <f t="shared" si="34"/>
        <v/>
      </c>
      <c r="BW26" s="246" t="str">
        <f t="shared" si="35"/>
        <v/>
      </c>
      <c r="BX26" s="246" t="str">
        <f t="shared" si="36"/>
        <v/>
      </c>
      <c r="BY26" s="39"/>
    </row>
    <row r="27" spans="1:77" s="176" customFormat="1" ht="20.100000000000001" customHeight="1" x14ac:dyDescent="0.2">
      <c r="A27" s="39"/>
      <c r="B27" s="21" t="s">
        <v>82</v>
      </c>
      <c r="C27" s="6"/>
      <c r="D27" s="8"/>
      <c r="E27" s="160"/>
      <c r="F27" s="156"/>
      <c r="G27" s="161"/>
      <c r="H27" s="154"/>
      <c r="I27" s="154"/>
      <c r="J27" s="162"/>
      <c r="K27" s="126"/>
      <c r="L27" s="143"/>
      <c r="M27" s="244" t="str">
        <f t="shared" si="24"/>
        <v/>
      </c>
      <c r="N27" s="244" t="str">
        <f t="shared" si="8"/>
        <v/>
      </c>
      <c r="O27" s="244" t="str">
        <f t="shared" si="8"/>
        <v/>
      </c>
      <c r="P27" s="244" t="str">
        <f t="shared" si="8"/>
        <v/>
      </c>
      <c r="Q27" s="244" t="str">
        <f t="shared" si="8"/>
        <v/>
      </c>
      <c r="R27" s="244" t="str">
        <f t="shared" si="8"/>
        <v/>
      </c>
      <c r="S27" s="247"/>
      <c r="T27" s="244" t="str">
        <f t="shared" si="9"/>
        <v/>
      </c>
      <c r="U27" s="244" t="str">
        <f t="shared" si="10"/>
        <v/>
      </c>
      <c r="V27" s="244" t="str">
        <f t="shared" si="11"/>
        <v/>
      </c>
      <c r="W27" s="244" t="str">
        <f t="shared" si="12"/>
        <v/>
      </c>
      <c r="X27" s="244" t="str">
        <f t="shared" si="13"/>
        <v/>
      </c>
      <c r="Y27" s="244" t="str">
        <f t="shared" si="14"/>
        <v/>
      </c>
      <c r="Z27" s="247"/>
      <c r="AA27" s="248" t="str">
        <f t="shared" si="15"/>
        <v/>
      </c>
      <c r="AB27" s="248" t="str">
        <f t="shared" si="16"/>
        <v/>
      </c>
      <c r="AC27" s="248" t="str">
        <f t="shared" si="17"/>
        <v/>
      </c>
      <c r="AD27" s="248" t="str">
        <f t="shared" si="18"/>
        <v/>
      </c>
      <c r="AE27" s="248" t="str">
        <f t="shared" si="19"/>
        <v/>
      </c>
      <c r="AF27" s="248" t="str">
        <f t="shared" si="20"/>
        <v/>
      </c>
      <c r="AG27" s="249"/>
      <c r="AH27" s="246" t="str">
        <f>IF($C27="","",IF($E27="",Standardtal!$E$5*M27*M$7*2,(Standardtal!$E$5*M27*M$7+Standardtal!$E$6*M$7*M27)))</f>
        <v/>
      </c>
      <c r="AI27" s="246" t="str">
        <f>IF($C27="","",IF($E27="",Standardtal!$E$5*N27*N$7*2,(Standardtal!$E$5*N27*N$7+Standardtal!$E$6*N$7*N27)))</f>
        <v/>
      </c>
      <c r="AJ27" s="246" t="str">
        <f>IF($C27="","",IF($E27="",Standardtal!$E$5*O27*O$7*2,(Standardtal!$E$5*O27*O$7+Standardtal!$E$6*O$7*O27)))</f>
        <v/>
      </c>
      <c r="AK27" s="246" t="str">
        <f>IF($C27="","",IF($E27="",Standardtal!$E$5*P27*P$7*2,(Standardtal!$E$5*P27*P$7+Standardtal!$E$6*P$7*P27)))</f>
        <v/>
      </c>
      <c r="AL27" s="246" t="str">
        <f>IF($C27="","",IF($E27="",Standardtal!$E$5*Q27*Q$7*2,(Standardtal!$E$5*Q27*Q$7+Standardtal!$E$6*Q$7*Q27)))</f>
        <v/>
      </c>
      <c r="AM27" s="246" t="str">
        <f>IF($C27="","",IF($E27="",Standardtal!$E$5*R27*R$7*2,(Standardtal!$E$5*R27*R$7+Standardtal!$E$6*R$7*R27)))</f>
        <v/>
      </c>
      <c r="AN27" s="250"/>
      <c r="AO27" s="246" t="str">
        <f>IF($C27="","",IF(T27="",0,((Standardtal!$E$5*T$7)+(Standardtal!$E$6*T$7))*T27))</f>
        <v/>
      </c>
      <c r="AP27" s="246" t="str">
        <f>IF($C27="","",IF(U27="",0,((Standardtal!$E$5*U$7)+(Standardtal!$E$6*U$7))*U27))</f>
        <v/>
      </c>
      <c r="AQ27" s="246" t="str">
        <f>IF($C27="","",IF(V27="",0,((Standardtal!$E$5*V$7)+(Standardtal!$E$6*V$7))*V27))</f>
        <v/>
      </c>
      <c r="AR27" s="246" t="str">
        <f>IF($C27="","",IF(W27="",0,((Standardtal!$E$5*W$7)+(Standardtal!$E$6*W$7))*W27))</f>
        <v/>
      </c>
      <c r="AS27" s="246" t="str">
        <f>IF($C27="","",IF(X27="",0,((Standardtal!$E$5*X$7)+(Standardtal!$E$6*X$7))*X27))</f>
        <v/>
      </c>
      <c r="AT27" s="246" t="str">
        <f>IF($C27="","",IF(Y27="",0,((Standardtal!$E$5*Y$7)+(Standardtal!$E$6*Y$7))*Y27))</f>
        <v/>
      </c>
      <c r="AU27" s="250"/>
      <c r="AV27" s="246" t="str">
        <f>IF($C27="","",IF(AA27="",0,((Standardtal!$E$8*AA$7)+(Standardtal!$E$9*AA$7))*AA27))</f>
        <v/>
      </c>
      <c r="AW27" s="246" t="str">
        <f>IF($C27="","",IF(AB27="",0,((Standardtal!$E$8*AB$7)+(Standardtal!$E$9*AB$7))*AB27))</f>
        <v/>
      </c>
      <c r="AX27" s="246" t="str">
        <f>IF($C27="","",IF(AC27="",0,((Standardtal!$E$8*AC$7)+(Standardtal!$E$9*AC$7))*AC27))</f>
        <v/>
      </c>
      <c r="AY27" s="246" t="str">
        <f>IF($C27="","",IF(AD27="",0,((Standardtal!$E$8*AD$7)+(Standardtal!$E$9*AD$7))*AD27))</f>
        <v/>
      </c>
      <c r="AZ27" s="246" t="str">
        <f>IF($C27="","",IF(AE27="",0,((Standardtal!$E$8*AE$7)+(Standardtal!$E$9*AE$7))*AE27))</f>
        <v/>
      </c>
      <c r="BA27" s="246" t="str">
        <f>IF($C27="","",IF(AF27="",0,((Standardtal!$E$8*AF$7)+(Standardtal!$E$9*AF$7))*AF27))</f>
        <v/>
      </c>
      <c r="BB27" s="245"/>
      <c r="BC27" s="246" t="str">
        <f t="shared" si="25"/>
        <v/>
      </c>
      <c r="BD27" s="246" t="str">
        <f t="shared" si="26"/>
        <v/>
      </c>
      <c r="BE27" s="246" t="str">
        <f t="shared" si="27"/>
        <v/>
      </c>
      <c r="BF27" s="246" t="str">
        <f t="shared" si="28"/>
        <v/>
      </c>
      <c r="BG27" s="246" t="str">
        <f t="shared" si="29"/>
        <v/>
      </c>
      <c r="BH27" s="246" t="str">
        <f t="shared" si="30"/>
        <v/>
      </c>
      <c r="BI27" s="245"/>
      <c r="BJ27" s="246" t="str">
        <f>IF(C27="","",VLOOKUP(B27,Standardtal!$A$5:$B$37,2,FALSE))</f>
        <v/>
      </c>
      <c r="BK27" s="251"/>
      <c r="BL27" s="244" t="str">
        <f t="shared" si="37"/>
        <v/>
      </c>
      <c r="BM27" s="244" t="str">
        <f t="shared" si="37"/>
        <v/>
      </c>
      <c r="BN27" s="244" t="str">
        <f t="shared" si="37"/>
        <v/>
      </c>
      <c r="BO27" s="244" t="str">
        <f t="shared" si="37"/>
        <v/>
      </c>
      <c r="BP27" s="244" t="str">
        <f t="shared" si="37"/>
        <v/>
      </c>
      <c r="BQ27" s="244" t="str">
        <f t="shared" si="37"/>
        <v/>
      </c>
      <c r="BR27" s="245"/>
      <c r="BS27" s="246" t="str">
        <f t="shared" si="31"/>
        <v/>
      </c>
      <c r="BT27" s="246" t="str">
        <f t="shared" si="32"/>
        <v/>
      </c>
      <c r="BU27" s="246" t="str">
        <f t="shared" si="33"/>
        <v/>
      </c>
      <c r="BV27" s="246" t="str">
        <f t="shared" si="34"/>
        <v/>
      </c>
      <c r="BW27" s="246" t="str">
        <f t="shared" si="35"/>
        <v/>
      </c>
      <c r="BX27" s="246" t="str">
        <f t="shared" si="36"/>
        <v/>
      </c>
      <c r="BY27" s="39"/>
    </row>
    <row r="28" spans="1:77" s="176" customFormat="1" ht="20.100000000000001" customHeight="1" x14ac:dyDescent="0.2">
      <c r="A28" s="39"/>
      <c r="B28" s="21" t="s">
        <v>83</v>
      </c>
      <c r="C28" s="6"/>
      <c r="D28" s="8"/>
      <c r="E28" s="160"/>
      <c r="F28" s="156"/>
      <c r="G28" s="161"/>
      <c r="H28" s="154"/>
      <c r="I28" s="154"/>
      <c r="J28" s="162"/>
      <c r="K28" s="126"/>
      <c r="L28" s="143"/>
      <c r="M28" s="244" t="str">
        <f t="shared" si="24"/>
        <v/>
      </c>
      <c r="N28" s="244" t="str">
        <f t="shared" si="8"/>
        <v/>
      </c>
      <c r="O28" s="244" t="str">
        <f t="shared" si="8"/>
        <v/>
      </c>
      <c r="P28" s="244" t="str">
        <f t="shared" si="8"/>
        <v/>
      </c>
      <c r="Q28" s="244" t="str">
        <f t="shared" si="8"/>
        <v/>
      </c>
      <c r="R28" s="244" t="str">
        <f t="shared" si="8"/>
        <v/>
      </c>
      <c r="S28" s="247"/>
      <c r="T28" s="244" t="str">
        <f t="shared" si="9"/>
        <v/>
      </c>
      <c r="U28" s="244" t="str">
        <f t="shared" si="10"/>
        <v/>
      </c>
      <c r="V28" s="244" t="str">
        <f t="shared" si="11"/>
        <v/>
      </c>
      <c r="W28" s="244" t="str">
        <f t="shared" si="12"/>
        <v/>
      </c>
      <c r="X28" s="244" t="str">
        <f t="shared" si="13"/>
        <v/>
      </c>
      <c r="Y28" s="244" t="str">
        <f t="shared" si="14"/>
        <v/>
      </c>
      <c r="Z28" s="247"/>
      <c r="AA28" s="248" t="str">
        <f t="shared" si="15"/>
        <v/>
      </c>
      <c r="AB28" s="248" t="str">
        <f t="shared" si="16"/>
        <v/>
      </c>
      <c r="AC28" s="248" t="str">
        <f t="shared" si="17"/>
        <v/>
      </c>
      <c r="AD28" s="248" t="str">
        <f t="shared" si="18"/>
        <v/>
      </c>
      <c r="AE28" s="248" t="str">
        <f t="shared" si="19"/>
        <v/>
      </c>
      <c r="AF28" s="248" t="str">
        <f t="shared" si="20"/>
        <v/>
      </c>
      <c r="AG28" s="249"/>
      <c r="AH28" s="246" t="str">
        <f>IF($C28="","",IF($E28="",Standardtal!$E$5*M28*M$7*2,(Standardtal!$E$5*M28*M$7+Standardtal!$E$6*M$7*M28)))</f>
        <v/>
      </c>
      <c r="AI28" s="246" t="str">
        <f>IF($C28="","",IF($E28="",Standardtal!$E$5*N28*N$7*2,(Standardtal!$E$5*N28*N$7+Standardtal!$E$6*N$7*N28)))</f>
        <v/>
      </c>
      <c r="AJ28" s="246" t="str">
        <f>IF($C28="","",IF($E28="",Standardtal!$E$5*O28*O$7*2,(Standardtal!$E$5*O28*O$7+Standardtal!$E$6*O$7*O28)))</f>
        <v/>
      </c>
      <c r="AK28" s="246" t="str">
        <f>IF($C28="","",IF($E28="",Standardtal!$E$5*P28*P$7*2,(Standardtal!$E$5*P28*P$7+Standardtal!$E$6*P$7*P28)))</f>
        <v/>
      </c>
      <c r="AL28" s="246" t="str">
        <f>IF($C28="","",IF($E28="",Standardtal!$E$5*Q28*Q$7*2,(Standardtal!$E$5*Q28*Q$7+Standardtal!$E$6*Q$7*Q28)))</f>
        <v/>
      </c>
      <c r="AM28" s="246" t="str">
        <f>IF($C28="","",IF($E28="",Standardtal!$E$5*R28*R$7*2,(Standardtal!$E$5*R28*R$7+Standardtal!$E$6*R$7*R28)))</f>
        <v/>
      </c>
      <c r="AN28" s="250"/>
      <c r="AO28" s="246" t="str">
        <f>IF($C28="","",IF(T28="",0,((Standardtal!$E$5*T$7)+(Standardtal!$E$6*T$7))*T28))</f>
        <v/>
      </c>
      <c r="AP28" s="246" t="str">
        <f>IF($C28="","",IF(U28="",0,((Standardtal!$E$5*U$7)+(Standardtal!$E$6*U$7))*U28))</f>
        <v/>
      </c>
      <c r="AQ28" s="246" t="str">
        <f>IF($C28="","",IF(V28="",0,((Standardtal!$E$5*V$7)+(Standardtal!$E$6*V$7))*V28))</f>
        <v/>
      </c>
      <c r="AR28" s="246" t="str">
        <f>IF($C28="","",IF(W28="",0,((Standardtal!$E$5*W$7)+(Standardtal!$E$6*W$7))*W28))</f>
        <v/>
      </c>
      <c r="AS28" s="246" t="str">
        <f>IF($C28="","",IF(X28="",0,((Standardtal!$E$5*X$7)+(Standardtal!$E$6*X$7))*X28))</f>
        <v/>
      </c>
      <c r="AT28" s="246" t="str">
        <f>IF($C28="","",IF(Y28="",0,((Standardtal!$E$5*Y$7)+(Standardtal!$E$6*Y$7))*Y28))</f>
        <v/>
      </c>
      <c r="AU28" s="250"/>
      <c r="AV28" s="246" t="str">
        <f>IF($C28="","",IF(AA28="",0,((Standardtal!$E$8*AA$7)+(Standardtal!$E$9*AA$7))*AA28))</f>
        <v/>
      </c>
      <c r="AW28" s="246" t="str">
        <f>IF($C28="","",IF(AB28="",0,((Standardtal!$E$8*AB$7)+(Standardtal!$E$9*AB$7))*AB28))</f>
        <v/>
      </c>
      <c r="AX28" s="246" t="str">
        <f>IF($C28="","",IF(AC28="",0,((Standardtal!$E$8*AC$7)+(Standardtal!$E$9*AC$7))*AC28))</f>
        <v/>
      </c>
      <c r="AY28" s="246" t="str">
        <f>IF($C28="","",IF(AD28="",0,((Standardtal!$E$8*AD$7)+(Standardtal!$E$9*AD$7))*AD28))</f>
        <v/>
      </c>
      <c r="AZ28" s="246" t="str">
        <f>IF($C28="","",IF(AE28="",0,((Standardtal!$E$8*AE$7)+(Standardtal!$E$9*AE$7))*AE28))</f>
        <v/>
      </c>
      <c r="BA28" s="246" t="str">
        <f>IF($C28="","",IF(AF28="",0,((Standardtal!$E$8*AF$7)+(Standardtal!$E$9*AF$7))*AF28))</f>
        <v/>
      </c>
      <c r="BB28" s="245"/>
      <c r="BC28" s="246" t="str">
        <f t="shared" si="25"/>
        <v/>
      </c>
      <c r="BD28" s="246" t="str">
        <f t="shared" si="26"/>
        <v/>
      </c>
      <c r="BE28" s="246" t="str">
        <f t="shared" si="27"/>
        <v/>
      </c>
      <c r="BF28" s="246" t="str">
        <f t="shared" si="28"/>
        <v/>
      </c>
      <c r="BG28" s="246" t="str">
        <f t="shared" si="29"/>
        <v/>
      </c>
      <c r="BH28" s="246" t="str">
        <f t="shared" si="30"/>
        <v/>
      </c>
      <c r="BI28" s="245"/>
      <c r="BJ28" s="246" t="str">
        <f>IF(C28="","",VLOOKUP(B28,Standardtal!$A$5:$B$37,2,FALSE))</f>
        <v/>
      </c>
      <c r="BK28" s="251"/>
      <c r="BL28" s="244" t="str">
        <f t="shared" si="37"/>
        <v/>
      </c>
      <c r="BM28" s="244" t="str">
        <f t="shared" si="37"/>
        <v/>
      </c>
      <c r="BN28" s="244" t="str">
        <f t="shared" si="37"/>
        <v/>
      </c>
      <c r="BO28" s="244" t="str">
        <f t="shared" si="37"/>
        <v/>
      </c>
      <c r="BP28" s="244" t="str">
        <f t="shared" si="37"/>
        <v/>
      </c>
      <c r="BQ28" s="244" t="str">
        <f t="shared" si="37"/>
        <v/>
      </c>
      <c r="BR28" s="245"/>
      <c r="BS28" s="246" t="str">
        <f t="shared" si="31"/>
        <v/>
      </c>
      <c r="BT28" s="246" t="str">
        <f t="shared" si="32"/>
        <v/>
      </c>
      <c r="BU28" s="246" t="str">
        <f t="shared" si="33"/>
        <v/>
      </c>
      <c r="BV28" s="246" t="str">
        <f t="shared" si="34"/>
        <v/>
      </c>
      <c r="BW28" s="246" t="str">
        <f t="shared" si="35"/>
        <v/>
      </c>
      <c r="BX28" s="246" t="str">
        <f t="shared" si="36"/>
        <v/>
      </c>
      <c r="BY28" s="39"/>
    </row>
    <row r="29" spans="1:77" s="176" customFormat="1" ht="20.100000000000001" customHeight="1" x14ac:dyDescent="0.2">
      <c r="A29" s="39"/>
      <c r="B29" s="171" t="s">
        <v>15</v>
      </c>
      <c r="C29" s="169"/>
      <c r="D29" s="170"/>
      <c r="E29" s="172"/>
      <c r="F29" s="170"/>
      <c r="G29" s="173"/>
      <c r="H29" s="169"/>
      <c r="I29" s="169"/>
      <c r="J29" s="174"/>
      <c r="K29" s="126"/>
      <c r="L29" s="143"/>
      <c r="M29" s="244" t="str">
        <f t="shared" si="24"/>
        <v/>
      </c>
      <c r="N29" s="244" t="str">
        <f t="shared" si="8"/>
        <v/>
      </c>
      <c r="O29" s="244" t="str">
        <f t="shared" si="8"/>
        <v/>
      </c>
      <c r="P29" s="244" t="str">
        <f t="shared" si="8"/>
        <v/>
      </c>
      <c r="Q29" s="244" t="str">
        <f t="shared" si="8"/>
        <v/>
      </c>
      <c r="R29" s="244" t="str">
        <f t="shared" si="8"/>
        <v/>
      </c>
      <c r="S29" s="247"/>
      <c r="T29" s="244" t="str">
        <f t="shared" si="9"/>
        <v/>
      </c>
      <c r="U29" s="244" t="str">
        <f t="shared" si="10"/>
        <v/>
      </c>
      <c r="V29" s="244" t="str">
        <f t="shared" si="11"/>
        <v/>
      </c>
      <c r="W29" s="244" t="str">
        <f t="shared" si="12"/>
        <v/>
      </c>
      <c r="X29" s="244" t="str">
        <f t="shared" si="13"/>
        <v/>
      </c>
      <c r="Y29" s="244" t="str">
        <f t="shared" si="14"/>
        <v/>
      </c>
      <c r="Z29" s="247"/>
      <c r="AA29" s="248" t="str">
        <f t="shared" si="15"/>
        <v/>
      </c>
      <c r="AB29" s="248" t="str">
        <f t="shared" si="16"/>
        <v/>
      </c>
      <c r="AC29" s="248" t="str">
        <f t="shared" si="17"/>
        <v/>
      </c>
      <c r="AD29" s="248" t="str">
        <f t="shared" si="18"/>
        <v/>
      </c>
      <c r="AE29" s="248" t="str">
        <f t="shared" si="19"/>
        <v/>
      </c>
      <c r="AF29" s="248" t="str">
        <f t="shared" si="20"/>
        <v/>
      </c>
      <c r="AG29" s="249"/>
      <c r="AH29" s="246" t="str">
        <f>IF($C29="","",IF($E29="",Standardtal!$E$5*M29*M$7*2,(Standardtal!$E$5*M29*M$7+Standardtal!$E$6*M$7*M29)))</f>
        <v/>
      </c>
      <c r="AI29" s="246" t="str">
        <f>IF($C29="","",IF($E29="",Standardtal!$E$5*N29*N$7*2,(Standardtal!$E$5*N29*N$7+Standardtal!$E$6*N$7*N29)))</f>
        <v/>
      </c>
      <c r="AJ29" s="246" t="str">
        <f>IF($C29="","",IF($E29="",Standardtal!$E$5*O29*O$7*2,(Standardtal!$E$5*O29*O$7+Standardtal!$E$6*O$7*O29)))</f>
        <v/>
      </c>
      <c r="AK29" s="246" t="str">
        <f>IF($C29="","",IF($E29="",Standardtal!$E$5*P29*P$7*2,(Standardtal!$E$5*P29*P$7+Standardtal!$E$6*P$7*P29)))</f>
        <v/>
      </c>
      <c r="AL29" s="246" t="str">
        <f>IF($C29="","",IF($E29="",Standardtal!$E$5*Q29*Q$7*2,(Standardtal!$E$5*Q29*Q$7+Standardtal!$E$6*Q$7*Q29)))</f>
        <v/>
      </c>
      <c r="AM29" s="246" t="str">
        <f>IF($C29="","",IF($E29="",Standardtal!$E$5*R29*R$7*2,(Standardtal!$E$5*R29*R$7+Standardtal!$E$6*R$7*R29)))</f>
        <v/>
      </c>
      <c r="AN29" s="250"/>
      <c r="AO29" s="246" t="str">
        <f>IF($C29="","",IF(T29="",0,((Standardtal!$E$5*T$7)+(Standardtal!$E$6*T$7))*T29))</f>
        <v/>
      </c>
      <c r="AP29" s="246" t="str">
        <f>IF($C29="","",IF(U29="",0,((Standardtal!$E$5*U$7)+(Standardtal!$E$6*U$7))*U29))</f>
        <v/>
      </c>
      <c r="AQ29" s="246" t="str">
        <f>IF($C29="","",IF(V29="",0,((Standardtal!$E$5*V$7)+(Standardtal!$E$6*V$7))*V29))</f>
        <v/>
      </c>
      <c r="AR29" s="246" t="str">
        <f>IF($C29="","",IF(W29="",0,((Standardtal!$E$5*W$7)+(Standardtal!$E$6*W$7))*W29))</f>
        <v/>
      </c>
      <c r="AS29" s="246" t="str">
        <f>IF($C29="","",IF(X29="",0,((Standardtal!$E$5*X$7)+(Standardtal!$E$6*X$7))*X29))</f>
        <v/>
      </c>
      <c r="AT29" s="246" t="str">
        <f>IF($C29="","",IF(Y29="",0,((Standardtal!$E$5*Y$7)+(Standardtal!$E$6*Y$7))*Y29))</f>
        <v/>
      </c>
      <c r="AU29" s="250"/>
      <c r="AV29" s="246" t="str">
        <f>IF($C29="","",IF(AA29="",0,((Standardtal!$E$8*AA$7)+(Standardtal!$E$9*AA$7))*AA29))</f>
        <v/>
      </c>
      <c r="AW29" s="246" t="str">
        <f>IF($C29="","",IF(AB29="",0,((Standardtal!$E$8*AB$7)+(Standardtal!$E$9*AB$7))*AB29))</f>
        <v/>
      </c>
      <c r="AX29" s="246" t="str">
        <f>IF($C29="","",IF(AC29="",0,((Standardtal!$E$8*AC$7)+(Standardtal!$E$9*AC$7))*AC29))</f>
        <v/>
      </c>
      <c r="AY29" s="246" t="str">
        <f>IF($C29="","",IF(AD29="",0,((Standardtal!$E$8*AD$7)+(Standardtal!$E$9*AD$7))*AD29))</f>
        <v/>
      </c>
      <c r="AZ29" s="246" t="str">
        <f>IF($C29="","",IF(AE29="",0,((Standardtal!$E$8*AE$7)+(Standardtal!$E$9*AE$7))*AE29))</f>
        <v/>
      </c>
      <c r="BA29" s="246" t="str">
        <f>IF($C29="","",IF(AF29="",0,((Standardtal!$E$8*AF$7)+(Standardtal!$E$9*AF$7))*AF29))</f>
        <v/>
      </c>
      <c r="BB29" s="245"/>
      <c r="BC29" s="246" t="str">
        <f t="shared" si="25"/>
        <v/>
      </c>
      <c r="BD29" s="246" t="str">
        <f t="shared" si="26"/>
        <v/>
      </c>
      <c r="BE29" s="246" t="str">
        <f t="shared" si="27"/>
        <v/>
      </c>
      <c r="BF29" s="246" t="str">
        <f t="shared" si="28"/>
        <v/>
      </c>
      <c r="BG29" s="246" t="str">
        <f t="shared" si="29"/>
        <v/>
      </c>
      <c r="BH29" s="246" t="str">
        <f t="shared" si="30"/>
        <v/>
      </c>
      <c r="BI29" s="245"/>
      <c r="BJ29" s="246" t="str">
        <f>IF(C29="","",VLOOKUP(B29,Standardtal!$A$5:$B$37,2,FALSE))</f>
        <v/>
      </c>
      <c r="BK29" s="251"/>
      <c r="BL29" s="244" t="str">
        <f t="shared" si="37"/>
        <v/>
      </c>
      <c r="BM29" s="244" t="str">
        <f t="shared" si="37"/>
        <v/>
      </c>
      <c r="BN29" s="244" t="str">
        <f t="shared" si="37"/>
        <v/>
      </c>
      <c r="BO29" s="244" t="str">
        <f t="shared" si="37"/>
        <v/>
      </c>
      <c r="BP29" s="244" t="str">
        <f t="shared" si="37"/>
        <v/>
      </c>
      <c r="BQ29" s="244" t="str">
        <f t="shared" si="37"/>
        <v/>
      </c>
      <c r="BR29" s="245"/>
      <c r="BS29" s="246" t="str">
        <f t="shared" si="31"/>
        <v/>
      </c>
      <c r="BT29" s="246" t="str">
        <f t="shared" si="32"/>
        <v/>
      </c>
      <c r="BU29" s="246" t="str">
        <f t="shared" si="33"/>
        <v/>
      </c>
      <c r="BV29" s="246" t="str">
        <f t="shared" si="34"/>
        <v/>
      </c>
      <c r="BW29" s="246" t="str">
        <f t="shared" si="35"/>
        <v/>
      </c>
      <c r="BX29" s="246" t="str">
        <f t="shared" si="36"/>
        <v/>
      </c>
      <c r="BY29" s="39"/>
    </row>
    <row r="30" spans="1:77" s="176" customFormat="1" ht="20.100000000000001" customHeight="1" x14ac:dyDescent="0.2">
      <c r="A30" s="39"/>
      <c r="B30" s="171" t="s">
        <v>15</v>
      </c>
      <c r="C30" s="169"/>
      <c r="D30" s="170"/>
      <c r="E30" s="172"/>
      <c r="F30" s="170"/>
      <c r="G30" s="173"/>
      <c r="H30" s="169"/>
      <c r="I30" s="169"/>
      <c r="J30" s="174"/>
      <c r="K30" s="126"/>
      <c r="L30" s="143"/>
      <c r="M30" s="244" t="str">
        <f t="shared" si="24"/>
        <v/>
      </c>
      <c r="N30" s="244" t="str">
        <f t="shared" si="8"/>
        <v/>
      </c>
      <c r="O30" s="244" t="str">
        <f t="shared" si="8"/>
        <v/>
      </c>
      <c r="P30" s="244" t="str">
        <f t="shared" si="8"/>
        <v/>
      </c>
      <c r="Q30" s="244" t="str">
        <f t="shared" si="8"/>
        <v/>
      </c>
      <c r="R30" s="244" t="str">
        <f t="shared" si="8"/>
        <v/>
      </c>
      <c r="S30" s="247"/>
      <c r="T30" s="244" t="str">
        <f t="shared" si="9"/>
        <v/>
      </c>
      <c r="U30" s="244" t="str">
        <f t="shared" si="10"/>
        <v/>
      </c>
      <c r="V30" s="244" t="str">
        <f t="shared" si="11"/>
        <v/>
      </c>
      <c r="W30" s="244" t="str">
        <f t="shared" si="12"/>
        <v/>
      </c>
      <c r="X30" s="244" t="str">
        <f t="shared" si="13"/>
        <v/>
      </c>
      <c r="Y30" s="244" t="str">
        <f t="shared" si="14"/>
        <v/>
      </c>
      <c r="Z30" s="247"/>
      <c r="AA30" s="248" t="str">
        <f t="shared" si="15"/>
        <v/>
      </c>
      <c r="AB30" s="248" t="str">
        <f t="shared" si="16"/>
        <v/>
      </c>
      <c r="AC30" s="248" t="str">
        <f t="shared" si="17"/>
        <v/>
      </c>
      <c r="AD30" s="248" t="str">
        <f t="shared" si="18"/>
        <v/>
      </c>
      <c r="AE30" s="248" t="str">
        <f t="shared" si="19"/>
        <v/>
      </c>
      <c r="AF30" s="248" t="str">
        <f t="shared" si="20"/>
        <v/>
      </c>
      <c r="AG30" s="249"/>
      <c r="AH30" s="246" t="str">
        <f>IF($C30="","",IF($E30="",Standardtal!$E$5*M30*M$7*2,(Standardtal!$E$5*M30*M$7+Standardtal!$E$6*M$7*M30)))</f>
        <v/>
      </c>
      <c r="AI30" s="246" t="str">
        <f>IF($C30="","",IF($E30="",Standardtal!$E$5*N30*N$7*2,(Standardtal!$E$5*N30*N$7+Standardtal!$E$6*N$7*N30)))</f>
        <v/>
      </c>
      <c r="AJ30" s="246" t="str">
        <f>IF($C30="","",IF($E30="",Standardtal!$E$5*O30*O$7*2,(Standardtal!$E$5*O30*O$7+Standardtal!$E$6*O$7*O30)))</f>
        <v/>
      </c>
      <c r="AK30" s="246" t="str">
        <f>IF($C30="","",IF($E30="",Standardtal!$E$5*P30*P$7*2,(Standardtal!$E$5*P30*P$7+Standardtal!$E$6*P$7*P30)))</f>
        <v/>
      </c>
      <c r="AL30" s="246" t="str">
        <f>IF($C30="","",IF($E30="",Standardtal!$E$5*Q30*Q$7*2,(Standardtal!$E$5*Q30*Q$7+Standardtal!$E$6*Q$7*Q30)))</f>
        <v/>
      </c>
      <c r="AM30" s="246" t="str">
        <f>IF($C30="","",IF($E30="",Standardtal!$E$5*R30*R$7*2,(Standardtal!$E$5*R30*R$7+Standardtal!$E$6*R$7*R30)))</f>
        <v/>
      </c>
      <c r="AN30" s="250"/>
      <c r="AO30" s="246" t="str">
        <f>IF($C30="","",IF(T30="",0,((Standardtal!$E$5*T$7)+(Standardtal!$E$6*T$7))*T30))</f>
        <v/>
      </c>
      <c r="AP30" s="246" t="str">
        <f>IF($C30="","",IF(U30="",0,((Standardtal!$E$5*U$7)+(Standardtal!$E$6*U$7))*U30))</f>
        <v/>
      </c>
      <c r="AQ30" s="246" t="str">
        <f>IF($C30="","",IF(V30="",0,((Standardtal!$E$5*V$7)+(Standardtal!$E$6*V$7))*V30))</f>
        <v/>
      </c>
      <c r="AR30" s="246" t="str">
        <f>IF($C30="","",IF(W30="",0,((Standardtal!$E$5*W$7)+(Standardtal!$E$6*W$7))*W30))</f>
        <v/>
      </c>
      <c r="AS30" s="246" t="str">
        <f>IF($C30="","",IF(X30="",0,((Standardtal!$E$5*X$7)+(Standardtal!$E$6*X$7))*X30))</f>
        <v/>
      </c>
      <c r="AT30" s="246" t="str">
        <f>IF($C30="","",IF(Y30="",0,((Standardtal!$E$5*Y$7)+(Standardtal!$E$6*Y$7))*Y30))</f>
        <v/>
      </c>
      <c r="AU30" s="250"/>
      <c r="AV30" s="246" t="str">
        <f>IF($C30="","",IF(AA30="",0,((Standardtal!$E$8*AA$7)+(Standardtal!$E$9*AA$7))*AA30))</f>
        <v/>
      </c>
      <c r="AW30" s="246" t="str">
        <f>IF($C30="","",IF(AB30="",0,((Standardtal!$E$8*AB$7)+(Standardtal!$E$9*AB$7))*AB30))</f>
        <v/>
      </c>
      <c r="AX30" s="246" t="str">
        <f>IF($C30="","",IF(AC30="",0,((Standardtal!$E$8*AC$7)+(Standardtal!$E$9*AC$7))*AC30))</f>
        <v/>
      </c>
      <c r="AY30" s="246" t="str">
        <f>IF($C30="","",IF(AD30="",0,((Standardtal!$E$8*AD$7)+(Standardtal!$E$9*AD$7))*AD30))</f>
        <v/>
      </c>
      <c r="AZ30" s="246" t="str">
        <f>IF($C30="","",IF(AE30="",0,((Standardtal!$E$8*AE$7)+(Standardtal!$E$9*AE$7))*AE30))</f>
        <v/>
      </c>
      <c r="BA30" s="246" t="str">
        <f>IF($C30="","",IF(AF30="",0,((Standardtal!$E$8*AF$7)+(Standardtal!$E$9*AF$7))*AF30))</f>
        <v/>
      </c>
      <c r="BB30" s="245"/>
      <c r="BC30" s="246" t="str">
        <f t="shared" si="25"/>
        <v/>
      </c>
      <c r="BD30" s="246" t="str">
        <f t="shared" si="26"/>
        <v/>
      </c>
      <c r="BE30" s="246" t="str">
        <f t="shared" si="27"/>
        <v/>
      </c>
      <c r="BF30" s="246" t="str">
        <f t="shared" si="28"/>
        <v/>
      </c>
      <c r="BG30" s="246" t="str">
        <f t="shared" si="29"/>
        <v/>
      </c>
      <c r="BH30" s="246" t="str">
        <f t="shared" si="30"/>
        <v/>
      </c>
      <c r="BI30" s="245"/>
      <c r="BJ30" s="246" t="str">
        <f>IF(C30="","",VLOOKUP(B30,Standardtal!$A$5:$B$37,2,FALSE))</f>
        <v/>
      </c>
      <c r="BK30" s="251"/>
      <c r="BL30" s="244" t="str">
        <f t="shared" si="37"/>
        <v/>
      </c>
      <c r="BM30" s="244" t="str">
        <f t="shared" si="37"/>
        <v/>
      </c>
      <c r="BN30" s="244" t="str">
        <f t="shared" si="37"/>
        <v/>
      </c>
      <c r="BO30" s="244" t="str">
        <f t="shared" si="37"/>
        <v/>
      </c>
      <c r="BP30" s="244" t="str">
        <f t="shared" si="37"/>
        <v/>
      </c>
      <c r="BQ30" s="244" t="str">
        <f t="shared" si="37"/>
        <v/>
      </c>
      <c r="BR30" s="245"/>
      <c r="BS30" s="246" t="str">
        <f t="shared" si="31"/>
        <v/>
      </c>
      <c r="BT30" s="246" t="str">
        <f t="shared" si="32"/>
        <v/>
      </c>
      <c r="BU30" s="246" t="str">
        <f t="shared" si="33"/>
        <v/>
      </c>
      <c r="BV30" s="246" t="str">
        <f t="shared" si="34"/>
        <v/>
      </c>
      <c r="BW30" s="246" t="str">
        <f t="shared" si="35"/>
        <v/>
      </c>
      <c r="BX30" s="246" t="str">
        <f t="shared" si="36"/>
        <v/>
      </c>
      <c r="BY30" s="39"/>
    </row>
    <row r="31" spans="1:77" ht="20.25" customHeight="1" x14ac:dyDescent="0.25">
      <c r="A31" s="37"/>
      <c r="B31" s="171" t="s">
        <v>15</v>
      </c>
      <c r="C31" s="169"/>
      <c r="D31" s="170"/>
      <c r="E31" s="172"/>
      <c r="F31" s="170"/>
      <c r="G31" s="173"/>
      <c r="H31" s="169"/>
      <c r="I31" s="169"/>
      <c r="J31" s="174"/>
      <c r="K31" s="126"/>
      <c r="L31" s="37"/>
      <c r="M31" s="252" t="str">
        <f t="shared" si="24"/>
        <v/>
      </c>
      <c r="N31" s="252" t="str">
        <f t="shared" si="8"/>
        <v/>
      </c>
      <c r="O31" s="252" t="str">
        <f t="shared" si="8"/>
        <v/>
      </c>
      <c r="P31" s="252" t="str">
        <f t="shared" si="8"/>
        <v/>
      </c>
      <c r="Q31" s="252" t="str">
        <f t="shared" si="8"/>
        <v/>
      </c>
      <c r="R31" s="252" t="str">
        <f t="shared" si="8"/>
        <v/>
      </c>
      <c r="S31" s="247"/>
      <c r="T31" s="252" t="str">
        <f t="shared" si="9"/>
        <v/>
      </c>
      <c r="U31" s="252" t="str">
        <f t="shared" si="10"/>
        <v/>
      </c>
      <c r="V31" s="252" t="str">
        <f t="shared" si="11"/>
        <v/>
      </c>
      <c r="W31" s="252" t="str">
        <f t="shared" si="12"/>
        <v/>
      </c>
      <c r="X31" s="252" t="str">
        <f t="shared" si="13"/>
        <v/>
      </c>
      <c r="Y31" s="252" t="str">
        <f t="shared" si="14"/>
        <v/>
      </c>
      <c r="Z31" s="247"/>
      <c r="AA31" s="248" t="str">
        <f t="shared" si="15"/>
        <v/>
      </c>
      <c r="AB31" s="248" t="str">
        <f t="shared" si="16"/>
        <v/>
      </c>
      <c r="AC31" s="248" t="str">
        <f t="shared" si="17"/>
        <v/>
      </c>
      <c r="AD31" s="248" t="str">
        <f t="shared" si="18"/>
        <v/>
      </c>
      <c r="AE31" s="248" t="str">
        <f t="shared" si="19"/>
        <v/>
      </c>
      <c r="AF31" s="248" t="str">
        <f t="shared" si="20"/>
        <v/>
      </c>
      <c r="AG31" s="249"/>
      <c r="AH31" s="246" t="str">
        <f>IF($C31="","",IF($E31="",Standardtal!$E$5*M31*M$7*2,(Standardtal!$E$5*M31*M$7+Standardtal!$E$6*M$7*M31)))</f>
        <v/>
      </c>
      <c r="AI31" s="246" t="str">
        <f>IF($C31="","",IF($E31="",Standardtal!$E$5*N31*N$7*2,(Standardtal!$E$5*N31*N$7+Standardtal!$E$6*N$7*N31)))</f>
        <v/>
      </c>
      <c r="AJ31" s="246" t="str">
        <f>IF($C31="","",IF($E31="",Standardtal!$E$5*O31*O$7*2,(Standardtal!$E$5*O31*O$7+Standardtal!$E$6*O$7*O31)))</f>
        <v/>
      </c>
      <c r="AK31" s="246" t="str">
        <f>IF($C31="","",IF($E31="",Standardtal!$E$5*P31*P$7*2,(Standardtal!$E$5*P31*P$7+Standardtal!$E$6*P$7*P31)))</f>
        <v/>
      </c>
      <c r="AL31" s="246" t="str">
        <f>IF($C31="","",IF($E31="",Standardtal!$E$5*Q31*Q$7*2,(Standardtal!$E$5*Q31*Q$7+Standardtal!$E$6*Q$7*Q31)))</f>
        <v/>
      </c>
      <c r="AM31" s="246" t="str">
        <f>IF($C31="","",IF($E31="",Standardtal!$E$5*R31*R$7*2,(Standardtal!$E$5*R31*R$7+Standardtal!$E$6*R$7*R31)))</f>
        <v/>
      </c>
      <c r="AN31" s="250"/>
      <c r="AO31" s="246" t="str">
        <f>IF($C31="","",IF(T31="",0,((Standardtal!$E$5*T$7)+(Standardtal!$E$6*T$7))*T31))</f>
        <v/>
      </c>
      <c r="AP31" s="246" t="str">
        <f>IF($C31="","",IF(U31="",0,((Standardtal!$E$5*U$7)+(Standardtal!$E$6*U$7))*U31))</f>
        <v/>
      </c>
      <c r="AQ31" s="246" t="str">
        <f>IF($C31="","",IF(V31="",0,((Standardtal!$E$5*V$7)+(Standardtal!$E$6*V$7))*V31))</f>
        <v/>
      </c>
      <c r="AR31" s="246" t="str">
        <f>IF($C31="","",IF(W31="",0,((Standardtal!$E$5*W$7)+(Standardtal!$E$6*W$7))*W31))</f>
        <v/>
      </c>
      <c r="AS31" s="246" t="str">
        <f>IF($C31="","",IF(X31="",0,((Standardtal!$E$5*X$7)+(Standardtal!$E$6*X$7))*X31))</f>
        <v/>
      </c>
      <c r="AT31" s="246" t="str">
        <f>IF($C31="","",IF(Y31="",0,((Standardtal!$E$5*Y$7)+(Standardtal!$E$6*Y$7))*Y31))</f>
        <v/>
      </c>
      <c r="AU31" s="250"/>
      <c r="AV31" s="246" t="str">
        <f>IF($C31="","",IF(AA31="",0,((Standardtal!$E$8*AA$7)+(Standardtal!$E$9*AA$7))*AA31))</f>
        <v/>
      </c>
      <c r="AW31" s="246" t="str">
        <f>IF($C31="","",IF(AB31="",0,((Standardtal!$E$8*AB$7)+(Standardtal!$E$9*AB$7))*AB31))</f>
        <v/>
      </c>
      <c r="AX31" s="246" t="str">
        <f>IF($C31="","",IF(AC31="",0,((Standardtal!$E$8*AC$7)+(Standardtal!$E$9*AC$7))*AC31))</f>
        <v/>
      </c>
      <c r="AY31" s="246" t="str">
        <f>IF($C31="","",IF(AD31="",0,((Standardtal!$E$8*AD$7)+(Standardtal!$E$9*AD$7))*AD31))</f>
        <v/>
      </c>
      <c r="AZ31" s="246" t="str">
        <f>IF($C31="","",IF(AE31="",0,((Standardtal!$E$8*AE$7)+(Standardtal!$E$9*AE$7))*AE31))</f>
        <v/>
      </c>
      <c r="BA31" s="246" t="str">
        <f>IF($C31="","",IF(AF31="",0,((Standardtal!$E$8*AF$7)+(Standardtal!$E$9*AF$7))*AF31))</f>
        <v/>
      </c>
      <c r="BB31" s="245"/>
      <c r="BC31" s="246" t="str">
        <f t="shared" si="25"/>
        <v/>
      </c>
      <c r="BD31" s="246" t="str">
        <f t="shared" si="26"/>
        <v/>
      </c>
      <c r="BE31" s="246" t="str">
        <f t="shared" si="27"/>
        <v/>
      </c>
      <c r="BF31" s="246" t="str">
        <f t="shared" si="28"/>
        <v/>
      </c>
      <c r="BG31" s="246" t="str">
        <f t="shared" si="29"/>
        <v/>
      </c>
      <c r="BH31" s="246" t="str">
        <f t="shared" si="30"/>
        <v/>
      </c>
      <c r="BI31" s="245"/>
      <c r="BJ31" s="246" t="str">
        <f>IF(C31="","",VLOOKUP(B31,Standardtal!$A$5:$B$37,2,FALSE))</f>
        <v/>
      </c>
      <c r="BK31" s="251"/>
      <c r="BL31" s="244" t="str">
        <f t="shared" si="37"/>
        <v/>
      </c>
      <c r="BM31" s="244" t="str">
        <f t="shared" si="37"/>
        <v/>
      </c>
      <c r="BN31" s="244" t="str">
        <f t="shared" si="37"/>
        <v/>
      </c>
      <c r="BO31" s="244" t="str">
        <f t="shared" si="37"/>
        <v/>
      </c>
      <c r="BP31" s="244" t="str">
        <f t="shared" si="37"/>
        <v/>
      </c>
      <c r="BQ31" s="244" t="str">
        <f t="shared" si="37"/>
        <v/>
      </c>
      <c r="BR31" s="245"/>
      <c r="BS31" s="246" t="str">
        <f t="shared" si="31"/>
        <v/>
      </c>
      <c r="BT31" s="246" t="str">
        <f t="shared" si="32"/>
        <v/>
      </c>
      <c r="BU31" s="246" t="str">
        <f t="shared" si="33"/>
        <v/>
      </c>
      <c r="BV31" s="246" t="str">
        <f t="shared" si="34"/>
        <v/>
      </c>
      <c r="BW31" s="246" t="str">
        <f t="shared" si="35"/>
        <v/>
      </c>
      <c r="BX31" s="246" t="str">
        <f t="shared" si="36"/>
        <v/>
      </c>
      <c r="BY31" s="37"/>
    </row>
    <row r="32" spans="1:77" s="176" customFormat="1" ht="20.100000000000001" customHeight="1" thickBot="1" x14ac:dyDescent="0.25">
      <c r="A32" s="39"/>
      <c r="B32" s="38"/>
      <c r="C32" s="127"/>
      <c r="D32" s="39"/>
      <c r="E32" s="39"/>
      <c r="F32" s="39"/>
      <c r="G32" s="39"/>
      <c r="H32" s="39"/>
      <c r="I32" s="39"/>
      <c r="J32" s="39"/>
      <c r="K32" s="127"/>
      <c r="L32" s="22" t="s">
        <v>111</v>
      </c>
      <c r="M32" s="220">
        <f t="shared" ref="M32:R32" si="38">SUM(M9:M31)</f>
        <v>12</v>
      </c>
      <c r="N32" s="220">
        <f t="shared" si="38"/>
        <v>12</v>
      </c>
      <c r="O32" s="220">
        <f t="shared" si="38"/>
        <v>12</v>
      </c>
      <c r="P32" s="220">
        <f t="shared" si="38"/>
        <v>13</v>
      </c>
      <c r="Q32" s="220">
        <f t="shared" si="38"/>
        <v>26</v>
      </c>
      <c r="R32" s="220">
        <f t="shared" si="38"/>
        <v>65</v>
      </c>
      <c r="S32" s="136"/>
      <c r="T32" s="220">
        <f t="shared" ref="T32:Y32" si="39">SUM(T9:T31)</f>
        <v>3</v>
      </c>
      <c r="U32" s="220">
        <f t="shared" si="39"/>
        <v>6</v>
      </c>
      <c r="V32" s="220">
        <f t="shared" si="39"/>
        <v>20</v>
      </c>
      <c r="W32" s="220">
        <f t="shared" si="39"/>
        <v>51</v>
      </c>
      <c r="X32" s="220">
        <f t="shared" si="39"/>
        <v>204</v>
      </c>
      <c r="Y32" s="220">
        <f t="shared" si="39"/>
        <v>504</v>
      </c>
      <c r="Z32" s="136"/>
      <c r="AA32" s="220">
        <f t="shared" ref="AA32:AF32" si="40">SUM(AA9:AA31)</f>
        <v>0</v>
      </c>
      <c r="AB32" s="220">
        <f t="shared" si="40"/>
        <v>0</v>
      </c>
      <c r="AC32" s="220">
        <f t="shared" si="40"/>
        <v>0</v>
      </c>
      <c r="AD32" s="220">
        <f t="shared" si="40"/>
        <v>0</v>
      </c>
      <c r="AE32" s="220">
        <f t="shared" si="40"/>
        <v>0</v>
      </c>
      <c r="AF32" s="220">
        <f t="shared" si="40"/>
        <v>0</v>
      </c>
      <c r="AG32" s="136"/>
      <c r="AH32" s="220">
        <f t="shared" ref="AH32:AM32" si="41">SUM(AH9:AH31)</f>
        <v>60.722032258064509</v>
      </c>
      <c r="AI32" s="220">
        <f t="shared" si="41"/>
        <v>60.722032258064509</v>
      </c>
      <c r="AJ32" s="220">
        <f t="shared" si="41"/>
        <v>60.722032258064509</v>
      </c>
      <c r="AK32" s="220">
        <f t="shared" si="41"/>
        <v>65.560741935483875</v>
      </c>
      <c r="AL32" s="220">
        <f t="shared" si="41"/>
        <v>132.26041935483875</v>
      </c>
      <c r="AM32" s="220">
        <f t="shared" si="41"/>
        <v>329.7019354838709</v>
      </c>
      <c r="AN32" s="151"/>
      <c r="AO32" s="220">
        <f t="shared" ref="AO32:AT32" si="42">SUM(AO9:AO31)</f>
        <v>15.655064516129032</v>
      </c>
      <c r="AP32" s="220">
        <f t="shared" si="42"/>
        <v>31.310129032258068</v>
      </c>
      <c r="AQ32" s="220">
        <f t="shared" si="42"/>
        <v>104.36709677419354</v>
      </c>
      <c r="AR32" s="220">
        <f t="shared" si="42"/>
        <v>266.13609677419356</v>
      </c>
      <c r="AS32" s="220">
        <f t="shared" si="42"/>
        <v>1064.5443870967742</v>
      </c>
      <c r="AT32" s="220">
        <f t="shared" si="42"/>
        <v>2630.0508387096775</v>
      </c>
      <c r="AU32" s="151"/>
      <c r="AV32" s="220">
        <f t="shared" ref="AV32:BA32" si="43">SUM(AV9:AV31)</f>
        <v>0</v>
      </c>
      <c r="AW32" s="220">
        <f t="shared" si="43"/>
        <v>0</v>
      </c>
      <c r="AX32" s="220">
        <f t="shared" si="43"/>
        <v>0</v>
      </c>
      <c r="AY32" s="220">
        <f t="shared" si="43"/>
        <v>0</v>
      </c>
      <c r="AZ32" s="220">
        <f t="shared" si="43"/>
        <v>0</v>
      </c>
      <c r="BA32" s="220">
        <f t="shared" si="43"/>
        <v>0</v>
      </c>
      <c r="BB32" s="151"/>
      <c r="BC32" s="220">
        <f t="shared" ref="BC32:BH32" si="44">SUM(BC9:BC31)</f>
        <v>76.377096774193561</v>
      </c>
      <c r="BD32" s="220">
        <f t="shared" si="44"/>
        <v>92.032161290322591</v>
      </c>
      <c r="BE32" s="220">
        <f t="shared" si="44"/>
        <v>165.08912903225811</v>
      </c>
      <c r="BF32" s="220">
        <f t="shared" si="44"/>
        <v>331.69683870967737</v>
      </c>
      <c r="BG32" s="220">
        <f t="shared" si="44"/>
        <v>1196.8048064516129</v>
      </c>
      <c r="BH32" s="220">
        <f t="shared" si="44"/>
        <v>2959.7527741935482</v>
      </c>
      <c r="BI32" s="151"/>
      <c r="BJ32" s="136"/>
      <c r="BK32" s="142"/>
      <c r="BL32" s="220">
        <f t="shared" ref="BL32:BQ32" si="45">SUM(BL9:BL31)</f>
        <v>93.600000000000009</v>
      </c>
      <c r="BM32" s="220">
        <f t="shared" si="45"/>
        <v>280.8</v>
      </c>
      <c r="BN32" s="220">
        <f t="shared" si="45"/>
        <v>936</v>
      </c>
      <c r="BO32" s="220">
        <f t="shared" si="45"/>
        <v>2340</v>
      </c>
      <c r="BP32" s="220">
        <f t="shared" si="45"/>
        <v>9360</v>
      </c>
      <c r="BQ32" s="220">
        <f t="shared" si="45"/>
        <v>23400</v>
      </c>
      <c r="BR32" s="39"/>
      <c r="BS32" s="226">
        <f t="shared" ref="BS32:BX32" si="46">IFERROR(((AH32+AO32+AV32)/(AH32+AO32+AV32+BL32))*100,"Tom")</f>
        <v>44.933757678928274</v>
      </c>
      <c r="BT32" s="226">
        <f t="shared" si="46"/>
        <v>24.684609013292068</v>
      </c>
      <c r="BU32" s="226">
        <f t="shared" si="46"/>
        <v>14.993257555576275</v>
      </c>
      <c r="BV32" s="226">
        <f t="shared" si="46"/>
        <v>12.415212456136066</v>
      </c>
      <c r="BW32" s="226">
        <f t="shared" si="46"/>
        <v>11.336809085644985</v>
      </c>
      <c r="BX32" s="226">
        <f t="shared" si="46"/>
        <v>11.228302478963972</v>
      </c>
      <c r="BY32" s="39"/>
    </row>
    <row r="33" spans="1:77" s="176" customFormat="1" ht="21" customHeight="1" thickTop="1" thickBot="1" x14ac:dyDescent="0.3">
      <c r="A33" s="39"/>
      <c r="B33" s="341" t="s">
        <v>114</v>
      </c>
      <c r="C33" s="342"/>
      <c r="D33" s="342"/>
      <c r="E33" s="342"/>
      <c r="F33" s="342"/>
      <c r="G33" s="342"/>
      <c r="H33" s="343"/>
      <c r="I33" s="39"/>
      <c r="J33" s="39"/>
      <c r="K33" s="127"/>
      <c r="L33" s="127"/>
      <c r="M33" s="144"/>
      <c r="N33" s="136"/>
      <c r="O33" s="136"/>
      <c r="P33" s="136"/>
      <c r="Q33" s="136"/>
      <c r="R33" s="136"/>
      <c r="S33" s="136"/>
      <c r="T33" s="39"/>
      <c r="U33" s="136"/>
      <c r="V33" s="136"/>
      <c r="W33" s="136"/>
      <c r="X33" s="136"/>
      <c r="Y33" s="136"/>
      <c r="Z33" s="136"/>
      <c r="AA33" s="145"/>
      <c r="AB33" s="136"/>
      <c r="AC33" s="136"/>
      <c r="AD33" s="136"/>
      <c r="AE33" s="136"/>
      <c r="AF33" s="136"/>
      <c r="AG33" s="136"/>
      <c r="AH33" s="45"/>
      <c r="AI33" s="130"/>
      <c r="AJ33" s="130"/>
      <c r="AK33" s="130"/>
      <c r="AL33" s="130"/>
      <c r="AM33" s="130"/>
      <c r="AN33" s="39"/>
      <c r="AO33" s="45"/>
      <c r="AP33" s="39"/>
      <c r="AQ33" s="39"/>
      <c r="AR33" s="39"/>
      <c r="AS33" s="39"/>
      <c r="AT33" s="39"/>
      <c r="AU33" s="39"/>
      <c r="AV33" s="45"/>
      <c r="AW33" s="39"/>
      <c r="AX33" s="146"/>
      <c r="AY33" s="39"/>
      <c r="AZ33" s="39"/>
      <c r="BA33" s="39"/>
      <c r="BB33" s="39"/>
      <c r="BC33" s="39"/>
      <c r="BD33" s="39"/>
      <c r="BE33" s="39"/>
      <c r="BF33" s="39"/>
      <c r="BG33" s="39"/>
      <c r="BH33" s="39"/>
      <c r="BI33" s="39"/>
      <c r="BJ33" s="136"/>
      <c r="BK33" s="136"/>
      <c r="BL33" s="38"/>
      <c r="BM33" s="38"/>
      <c r="BN33" s="38"/>
      <c r="BO33" s="38"/>
      <c r="BP33" s="146"/>
      <c r="BQ33" s="146"/>
      <c r="BR33" s="39"/>
      <c r="BS33" s="39"/>
      <c r="BT33" s="39"/>
      <c r="BU33" s="39"/>
      <c r="BV33" s="39"/>
      <c r="BW33" s="39"/>
      <c r="BX33" s="39"/>
      <c r="BY33" s="39"/>
    </row>
    <row r="34" spans="1:77" s="176" customFormat="1" ht="31.5" customHeight="1" x14ac:dyDescent="0.25">
      <c r="A34" s="39"/>
      <c r="B34" s="68" t="s">
        <v>28</v>
      </c>
      <c r="C34" s="229">
        <f>'Brændstof Korn m gylle'!M7</f>
        <v>3</v>
      </c>
      <c r="D34" s="230">
        <f>'Brændstof Korn m gylle'!N7</f>
        <v>3</v>
      </c>
      <c r="E34" s="230">
        <f>'Brændstof Korn m gylle'!O7</f>
        <v>3</v>
      </c>
      <c r="F34" s="230">
        <f>'Brændstof Korn m gylle'!P7</f>
        <v>3</v>
      </c>
      <c r="G34" s="230">
        <f>'Brændstof Korn m gylle'!Q7</f>
        <v>3</v>
      </c>
      <c r="H34" s="231">
        <f>'Brændstof Korn m gylle'!R7</f>
        <v>3</v>
      </c>
      <c r="I34" s="39"/>
      <c r="J34" s="39"/>
      <c r="K34" s="42"/>
      <c r="L34" s="42"/>
      <c r="M34" s="344" t="s">
        <v>59</v>
      </c>
      <c r="N34" s="344"/>
      <c r="O34" s="344"/>
      <c r="P34" s="344"/>
      <c r="Q34" s="344"/>
      <c r="R34" s="344"/>
      <c r="S34" s="137"/>
      <c r="T34" s="366" t="s">
        <v>58</v>
      </c>
      <c r="U34" s="367"/>
      <c r="V34" s="367"/>
      <c r="W34" s="367"/>
      <c r="X34" s="367"/>
      <c r="Y34" s="368"/>
      <c r="Z34" s="137"/>
      <c r="AA34" s="366" t="s">
        <v>57</v>
      </c>
      <c r="AB34" s="367"/>
      <c r="AC34" s="367"/>
      <c r="AD34" s="367"/>
      <c r="AE34" s="367"/>
      <c r="AF34" s="368"/>
      <c r="AG34" s="137"/>
      <c r="AH34" s="369" t="s">
        <v>63</v>
      </c>
      <c r="AI34" s="369"/>
      <c r="AJ34" s="369"/>
      <c r="AK34" s="369"/>
      <c r="AL34" s="369"/>
      <c r="AM34" s="369"/>
      <c r="AN34" s="39"/>
      <c r="AO34" s="345" t="s">
        <v>39</v>
      </c>
      <c r="AP34" s="345"/>
      <c r="AQ34" s="345"/>
      <c r="AR34" s="345"/>
      <c r="AS34" s="345"/>
      <c r="AT34" s="345"/>
      <c r="AU34" s="39"/>
      <c r="AV34" s="345" t="s">
        <v>68</v>
      </c>
      <c r="AW34" s="345"/>
      <c r="AX34" s="345"/>
      <c r="AY34" s="345"/>
      <c r="AZ34" s="345"/>
      <c r="BA34" s="345"/>
      <c r="BB34" s="39"/>
      <c r="BC34" s="39"/>
      <c r="BD34" s="39"/>
      <c r="BE34" s="39"/>
      <c r="BF34" s="39"/>
      <c r="BG34" s="39"/>
      <c r="BH34" s="39"/>
      <c r="BI34" s="39"/>
      <c r="BJ34" s="346" t="s">
        <v>42</v>
      </c>
      <c r="BK34" s="346"/>
      <c r="BL34" s="346"/>
      <c r="BM34" s="346"/>
      <c r="BN34" s="346"/>
      <c r="BO34" s="346"/>
      <c r="BP34" s="346"/>
      <c r="BQ34" s="346"/>
      <c r="BR34" s="39"/>
      <c r="BS34" s="39"/>
      <c r="BT34" s="39"/>
      <c r="BU34" s="39"/>
      <c r="BV34" s="39"/>
      <c r="BW34" s="39"/>
      <c r="BX34" s="39"/>
      <c r="BY34" s="39"/>
    </row>
    <row r="35" spans="1:77" s="176" customFormat="1" ht="18" customHeight="1" x14ac:dyDescent="0.2">
      <c r="A35" s="39"/>
      <c r="B35" s="69" t="s">
        <v>27</v>
      </c>
      <c r="C35" s="232">
        <f>'Brændstof Korn m gylle'!M8</f>
        <v>1</v>
      </c>
      <c r="D35" s="233">
        <f>'Brændstof Korn m gylle'!N8</f>
        <v>3</v>
      </c>
      <c r="E35" s="233">
        <f>'Brændstof Korn m gylle'!O8</f>
        <v>10</v>
      </c>
      <c r="F35" s="233">
        <f>'Brændstof Korn m gylle'!P8</f>
        <v>25</v>
      </c>
      <c r="G35" s="233">
        <f>'Brændstof Korn m gylle'!Q8</f>
        <v>100</v>
      </c>
      <c r="H35" s="234">
        <f>'Brændstof Korn m gylle'!R8</f>
        <v>250</v>
      </c>
      <c r="I35" s="39"/>
      <c r="J35" s="39"/>
      <c r="K35" s="44"/>
      <c r="L35" s="44"/>
      <c r="M35" s="347" t="s">
        <v>146</v>
      </c>
      <c r="N35" s="348"/>
      <c r="O35" s="348"/>
      <c r="P35" s="348"/>
      <c r="Q35" s="348"/>
      <c r="R35" s="349"/>
      <c r="S35" s="44"/>
      <c r="T35" s="353" t="s">
        <v>142</v>
      </c>
      <c r="U35" s="354"/>
      <c r="V35" s="354"/>
      <c r="W35" s="354"/>
      <c r="X35" s="354"/>
      <c r="Y35" s="355"/>
      <c r="Z35" s="44"/>
      <c r="AA35" s="347" t="s">
        <v>147</v>
      </c>
      <c r="AB35" s="348"/>
      <c r="AC35" s="348"/>
      <c r="AD35" s="348"/>
      <c r="AE35" s="348"/>
      <c r="AF35" s="349"/>
      <c r="AG35" s="44"/>
      <c r="AH35" s="365" t="s">
        <v>61</v>
      </c>
      <c r="AI35" s="365"/>
      <c r="AJ35" s="365"/>
      <c r="AK35" s="365"/>
      <c r="AL35" s="365"/>
      <c r="AM35" s="365"/>
      <c r="AN35" s="39"/>
      <c r="AO35" s="353" t="s">
        <v>64</v>
      </c>
      <c r="AP35" s="354"/>
      <c r="AQ35" s="354"/>
      <c r="AR35" s="354"/>
      <c r="AS35" s="354"/>
      <c r="AT35" s="355"/>
      <c r="AU35" s="39"/>
      <c r="AV35" s="370" t="s">
        <v>65</v>
      </c>
      <c r="AW35" s="370"/>
      <c r="AX35" s="370"/>
      <c r="AY35" s="370"/>
      <c r="AZ35" s="370"/>
      <c r="BA35" s="370"/>
      <c r="BB35" s="39"/>
      <c r="BC35" s="39"/>
      <c r="BD35" s="39"/>
      <c r="BE35" s="39"/>
      <c r="BF35" s="39"/>
      <c r="BG35" s="39"/>
      <c r="BH35" s="39"/>
      <c r="BI35" s="39"/>
      <c r="BJ35" s="371" t="s">
        <v>43</v>
      </c>
      <c r="BK35" s="372"/>
      <c r="BL35" s="372"/>
      <c r="BM35" s="372"/>
      <c r="BN35" s="372"/>
      <c r="BO35" s="372"/>
      <c r="BP35" s="372"/>
      <c r="BQ35" s="373"/>
      <c r="BR35" s="39"/>
      <c r="BS35" s="39"/>
      <c r="BT35" s="39"/>
      <c r="BU35" s="39"/>
      <c r="BV35" s="39"/>
      <c r="BW35" s="39"/>
      <c r="BX35" s="39"/>
      <c r="BY35" s="39"/>
    </row>
    <row r="36" spans="1:77" s="176" customFormat="1" ht="18" customHeight="1" thickBot="1" x14ac:dyDescent="0.25">
      <c r="A36" s="39"/>
      <c r="B36" s="70" t="s">
        <v>179</v>
      </c>
      <c r="C36" s="71">
        <f>'Brændstof Korn m gylle'!AH32+'Brændstof Korn m gylle'!AO32+'Brændstof Korn m gylle'!AV32+'Brændstof Korn m gylle'!BL32</f>
        <v>169.97709677419357</v>
      </c>
      <c r="D36" s="72">
        <f>'Brændstof Korn m gylle'!AI32+'Brændstof Korn m gylle'!AP32+'Brændstof Korn m gylle'!AW32+'Brændstof Korn m gylle'!BM32</f>
        <v>372.83216129032257</v>
      </c>
      <c r="E36" s="72">
        <f>'Brændstof Korn m gylle'!AJ32+'Brændstof Korn m gylle'!AQ32+'Brændstof Korn m gylle'!AX32+'Brændstof Korn m gylle'!BN32</f>
        <v>1101.0891290322581</v>
      </c>
      <c r="F36" s="72">
        <f>'Brændstof Korn m gylle'!AK32+'Brændstof Korn m gylle'!AR32+'Brændstof Korn m gylle'!AY32+'Brændstof Korn m gylle'!BO32</f>
        <v>2671.6968387096776</v>
      </c>
      <c r="G36" s="72">
        <f>'Brændstof Korn m gylle'!AL32+'Brændstof Korn m gylle'!AS32+'Brændstof Korn m gylle'!AZ32+'Brændstof Korn m gylle'!BP32</f>
        <v>10556.804806451613</v>
      </c>
      <c r="H36" s="73">
        <f>'Brændstof Korn m gylle'!AM32+'Brændstof Korn m gylle'!AT32+'Brændstof Korn m gylle'!BA32+'Brændstof Korn m gylle'!BQ32</f>
        <v>26359.752774193548</v>
      </c>
      <c r="I36" s="39"/>
      <c r="J36" s="39"/>
      <c r="K36" s="46"/>
      <c r="L36" s="44"/>
      <c r="M36" s="350"/>
      <c r="N36" s="351"/>
      <c r="O36" s="351"/>
      <c r="P36" s="351"/>
      <c r="Q36" s="351"/>
      <c r="R36" s="352"/>
      <c r="S36" s="44"/>
      <c r="T36" s="356"/>
      <c r="U36" s="357"/>
      <c r="V36" s="357"/>
      <c r="W36" s="357"/>
      <c r="X36" s="357"/>
      <c r="Y36" s="358"/>
      <c r="Z36" s="44"/>
      <c r="AA36" s="350"/>
      <c r="AB36" s="351"/>
      <c r="AC36" s="351"/>
      <c r="AD36" s="351"/>
      <c r="AE36" s="351"/>
      <c r="AF36" s="352"/>
      <c r="AG36" s="44"/>
      <c r="AH36" s="365"/>
      <c r="AI36" s="365"/>
      <c r="AJ36" s="365"/>
      <c r="AK36" s="365"/>
      <c r="AL36" s="365"/>
      <c r="AM36" s="365"/>
      <c r="AN36" s="39"/>
      <c r="AO36" s="359"/>
      <c r="AP36" s="360"/>
      <c r="AQ36" s="360"/>
      <c r="AR36" s="360"/>
      <c r="AS36" s="360"/>
      <c r="AT36" s="361"/>
      <c r="AU36" s="39"/>
      <c r="AV36" s="370"/>
      <c r="AW36" s="370"/>
      <c r="AX36" s="370"/>
      <c r="AY36" s="370"/>
      <c r="AZ36" s="370"/>
      <c r="BA36" s="370"/>
      <c r="BB36" s="39"/>
      <c r="BC36" s="39"/>
      <c r="BD36" s="39"/>
      <c r="BE36" s="39"/>
      <c r="BF36" s="39"/>
      <c r="BG36" s="39"/>
      <c r="BH36" s="39"/>
      <c r="BI36" s="39"/>
      <c r="BJ36" s="374"/>
      <c r="BK36" s="375"/>
      <c r="BL36" s="375"/>
      <c r="BM36" s="375"/>
      <c r="BN36" s="375"/>
      <c r="BO36" s="375"/>
      <c r="BP36" s="375"/>
      <c r="BQ36" s="376"/>
      <c r="BR36" s="39"/>
      <c r="BS36" s="39"/>
      <c r="BT36" s="39"/>
      <c r="BU36" s="39"/>
      <c r="BV36" s="39"/>
      <c r="BW36" s="39"/>
      <c r="BX36" s="39"/>
      <c r="BY36" s="39"/>
    </row>
    <row r="37" spans="1:77" s="176" customFormat="1" ht="18" customHeight="1" thickBot="1" x14ac:dyDescent="0.3">
      <c r="A37" s="39"/>
      <c r="B37" s="235" t="s">
        <v>115</v>
      </c>
      <c r="C37" s="236">
        <f t="shared" ref="C37:H37" si="47">(C36/C35)*$C40</f>
        <v>1104.8511290322581</v>
      </c>
      <c r="D37" s="237">
        <f t="shared" si="47"/>
        <v>807.80301612903224</v>
      </c>
      <c r="E37" s="237">
        <f t="shared" si="47"/>
        <v>715.70793387096774</v>
      </c>
      <c r="F37" s="237">
        <f t="shared" si="47"/>
        <v>694.64117806451623</v>
      </c>
      <c r="G37" s="237">
        <f t="shared" si="47"/>
        <v>686.19231241935483</v>
      </c>
      <c r="H37" s="238">
        <f t="shared" si="47"/>
        <v>685.35357212903227</v>
      </c>
      <c r="I37" s="39"/>
      <c r="J37" s="39"/>
      <c r="K37" s="44"/>
      <c r="L37" s="44"/>
      <c r="M37" s="350"/>
      <c r="N37" s="351"/>
      <c r="O37" s="351"/>
      <c r="P37" s="351"/>
      <c r="Q37" s="351"/>
      <c r="R37" s="352"/>
      <c r="S37" s="44"/>
      <c r="T37" s="356"/>
      <c r="U37" s="357"/>
      <c r="V37" s="357"/>
      <c r="W37" s="357"/>
      <c r="X37" s="357"/>
      <c r="Y37" s="358"/>
      <c r="Z37" s="44"/>
      <c r="AA37" s="350"/>
      <c r="AB37" s="351"/>
      <c r="AC37" s="351"/>
      <c r="AD37" s="351"/>
      <c r="AE37" s="351"/>
      <c r="AF37" s="352"/>
      <c r="AG37" s="44"/>
      <c r="AH37" s="365"/>
      <c r="AI37" s="365"/>
      <c r="AJ37" s="365"/>
      <c r="AK37" s="365"/>
      <c r="AL37" s="365"/>
      <c r="AM37" s="365"/>
      <c r="AN37" s="39"/>
      <c r="AO37" s="353" t="s">
        <v>69</v>
      </c>
      <c r="AP37" s="354"/>
      <c r="AQ37" s="354"/>
      <c r="AR37" s="354"/>
      <c r="AS37" s="354"/>
      <c r="AT37" s="355"/>
      <c r="AU37" s="39"/>
      <c r="AV37" s="370" t="s">
        <v>40</v>
      </c>
      <c r="AW37" s="370"/>
      <c r="AX37" s="370"/>
      <c r="AY37" s="370"/>
      <c r="AZ37" s="370"/>
      <c r="BA37" s="370"/>
      <c r="BB37" s="39"/>
      <c r="BC37" s="39"/>
      <c r="BD37" s="39"/>
      <c r="BE37" s="39"/>
      <c r="BF37" s="39"/>
      <c r="BG37" s="39"/>
      <c r="BH37" s="39"/>
      <c r="BI37" s="39"/>
      <c r="BJ37" s="377"/>
      <c r="BK37" s="378"/>
      <c r="BL37" s="378"/>
      <c r="BM37" s="378"/>
      <c r="BN37" s="378"/>
      <c r="BO37" s="378"/>
      <c r="BP37" s="378"/>
      <c r="BQ37" s="379"/>
      <c r="BR37" s="39"/>
      <c r="BS37" s="39"/>
      <c r="BT37" s="39"/>
      <c r="BU37" s="39"/>
      <c r="BV37" s="39"/>
      <c r="BW37" s="39"/>
      <c r="BX37" s="39"/>
      <c r="BY37" s="39"/>
    </row>
    <row r="38" spans="1:77" s="176" customFormat="1" ht="18" customHeight="1" thickBot="1" x14ac:dyDescent="0.35">
      <c r="A38" s="39"/>
      <c r="B38" s="239" t="s">
        <v>178</v>
      </c>
      <c r="C38" s="240">
        <f t="shared" ref="C38:H38" si="48">(C36/C35)*$C41</f>
        <v>533.72808387096779</v>
      </c>
      <c r="D38" s="241">
        <f t="shared" si="48"/>
        <v>390.23099548387097</v>
      </c>
      <c r="E38" s="241">
        <f t="shared" si="48"/>
        <v>345.74198651612909</v>
      </c>
      <c r="F38" s="241">
        <f t="shared" si="48"/>
        <v>335.56512294193556</v>
      </c>
      <c r="G38" s="241">
        <f t="shared" si="48"/>
        <v>331.4836709225807</v>
      </c>
      <c r="H38" s="242">
        <f t="shared" si="48"/>
        <v>331.078494843871</v>
      </c>
      <c r="I38" s="39"/>
      <c r="J38" s="39"/>
      <c r="K38" s="42"/>
      <c r="L38" s="42"/>
      <c r="M38" s="350"/>
      <c r="N38" s="351"/>
      <c r="O38" s="351"/>
      <c r="P38" s="351"/>
      <c r="Q38" s="351"/>
      <c r="R38" s="352"/>
      <c r="S38" s="44"/>
      <c r="T38" s="356"/>
      <c r="U38" s="357"/>
      <c r="V38" s="357"/>
      <c r="W38" s="357"/>
      <c r="X38" s="357"/>
      <c r="Y38" s="358"/>
      <c r="Z38" s="44"/>
      <c r="AA38" s="350"/>
      <c r="AB38" s="351"/>
      <c r="AC38" s="351"/>
      <c r="AD38" s="351"/>
      <c r="AE38" s="351"/>
      <c r="AF38" s="352"/>
      <c r="AG38" s="44"/>
      <c r="AH38" s="365" t="s">
        <v>62</v>
      </c>
      <c r="AI38" s="365"/>
      <c r="AJ38" s="365"/>
      <c r="AK38" s="365"/>
      <c r="AL38" s="365"/>
      <c r="AM38" s="365"/>
      <c r="AN38" s="39"/>
      <c r="AO38" s="356"/>
      <c r="AP38" s="357"/>
      <c r="AQ38" s="357"/>
      <c r="AR38" s="357"/>
      <c r="AS38" s="357"/>
      <c r="AT38" s="358"/>
      <c r="AU38" s="39"/>
      <c r="AV38" s="370"/>
      <c r="AW38" s="370"/>
      <c r="AX38" s="370"/>
      <c r="AY38" s="370"/>
      <c r="AZ38" s="370"/>
      <c r="BA38" s="370"/>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row>
    <row r="39" spans="1:77" s="176" customFormat="1" ht="20.100000000000001" customHeight="1" thickBot="1" x14ac:dyDescent="0.25">
      <c r="A39" s="39"/>
      <c r="B39" s="96"/>
      <c r="C39" s="96"/>
      <c r="D39" s="96"/>
      <c r="E39" s="96"/>
      <c r="F39" s="96"/>
      <c r="G39" s="96"/>
      <c r="H39" s="96"/>
      <c r="I39" s="39"/>
      <c r="J39" s="42"/>
      <c r="K39" s="42"/>
      <c r="L39" s="42"/>
      <c r="M39" s="347" t="s">
        <v>145</v>
      </c>
      <c r="N39" s="348"/>
      <c r="O39" s="348"/>
      <c r="P39" s="348"/>
      <c r="Q39" s="348"/>
      <c r="R39" s="349"/>
      <c r="S39" s="44"/>
      <c r="T39" s="356"/>
      <c r="U39" s="357"/>
      <c r="V39" s="357"/>
      <c r="W39" s="357"/>
      <c r="X39" s="357"/>
      <c r="Y39" s="358"/>
      <c r="Z39" s="44"/>
      <c r="AA39" s="350"/>
      <c r="AB39" s="351"/>
      <c r="AC39" s="351"/>
      <c r="AD39" s="351"/>
      <c r="AE39" s="351"/>
      <c r="AF39" s="352"/>
      <c r="AG39" s="44"/>
      <c r="AH39" s="365"/>
      <c r="AI39" s="365"/>
      <c r="AJ39" s="365"/>
      <c r="AK39" s="365"/>
      <c r="AL39" s="365"/>
      <c r="AM39" s="365"/>
      <c r="AN39" s="39"/>
      <c r="AO39" s="359"/>
      <c r="AP39" s="360"/>
      <c r="AQ39" s="360"/>
      <c r="AR39" s="360"/>
      <c r="AS39" s="360"/>
      <c r="AT39" s="361"/>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row>
    <row r="40" spans="1:77" s="176" customFormat="1" ht="20.100000000000001" customHeight="1" x14ac:dyDescent="0.2">
      <c r="A40" s="39"/>
      <c r="B40" s="74" t="s">
        <v>171</v>
      </c>
      <c r="C40" s="288">
        <f>Standardtal!$E$11</f>
        <v>6.5</v>
      </c>
      <c r="D40" s="96"/>
      <c r="E40" s="96"/>
      <c r="F40" s="96"/>
      <c r="G40" s="96"/>
      <c r="H40" s="96"/>
      <c r="I40" s="39"/>
      <c r="J40" s="46"/>
      <c r="K40" s="46"/>
      <c r="L40" s="46"/>
      <c r="M40" s="350"/>
      <c r="N40" s="351"/>
      <c r="O40" s="351"/>
      <c r="P40" s="351"/>
      <c r="Q40" s="351"/>
      <c r="R40" s="352"/>
      <c r="S40" s="44"/>
      <c r="T40" s="359"/>
      <c r="U40" s="360"/>
      <c r="V40" s="360"/>
      <c r="W40" s="360"/>
      <c r="X40" s="360"/>
      <c r="Y40" s="361"/>
      <c r="Z40" s="44"/>
      <c r="AA40" s="362"/>
      <c r="AB40" s="363"/>
      <c r="AC40" s="363"/>
      <c r="AD40" s="363"/>
      <c r="AE40" s="363"/>
      <c r="AF40" s="364"/>
      <c r="AG40" s="44"/>
      <c r="AH40" s="365"/>
      <c r="AI40" s="365"/>
      <c r="AJ40" s="365"/>
      <c r="AK40" s="365"/>
      <c r="AL40" s="365"/>
      <c r="AM40" s="365"/>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row>
    <row r="41" spans="1:77" s="176" customFormat="1" ht="20.100000000000001" customHeight="1" thickBot="1" x14ac:dyDescent="0.4">
      <c r="A41" s="39"/>
      <c r="B41" s="75" t="s">
        <v>180</v>
      </c>
      <c r="C41" s="301">
        <f>Standardtal!E17</f>
        <v>3.14</v>
      </c>
      <c r="D41" s="96"/>
      <c r="E41" s="85"/>
      <c r="F41" s="85"/>
      <c r="G41" s="85"/>
      <c r="H41" s="85"/>
      <c r="I41" s="46"/>
      <c r="J41" s="46"/>
      <c r="K41" s="46"/>
      <c r="L41" s="46"/>
      <c r="M41" s="362"/>
      <c r="N41" s="363"/>
      <c r="O41" s="363"/>
      <c r="P41" s="363"/>
      <c r="Q41" s="363"/>
      <c r="R41" s="364"/>
      <c r="S41" s="44"/>
      <c r="T41" s="353" t="s">
        <v>140</v>
      </c>
      <c r="U41" s="354"/>
      <c r="V41" s="354"/>
      <c r="W41" s="354"/>
      <c r="X41" s="354"/>
      <c r="Y41" s="355"/>
      <c r="Z41" s="44"/>
      <c r="AA41" s="347" t="s">
        <v>141</v>
      </c>
      <c r="AB41" s="348"/>
      <c r="AC41" s="348"/>
      <c r="AD41" s="348"/>
      <c r="AE41" s="348"/>
      <c r="AF41" s="349"/>
      <c r="AG41" s="44"/>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44"/>
      <c r="BK41" s="44"/>
      <c r="BL41" s="131"/>
      <c r="BM41" s="131"/>
      <c r="BN41" s="131"/>
      <c r="BO41" s="146"/>
      <c r="BP41" s="146"/>
      <c r="BQ41" s="146"/>
      <c r="BR41" s="39"/>
      <c r="BS41" s="39"/>
      <c r="BT41" s="39"/>
      <c r="BU41" s="39"/>
      <c r="BV41" s="39"/>
      <c r="BW41" s="39"/>
      <c r="BX41" s="39"/>
      <c r="BY41" s="39"/>
    </row>
    <row r="42" spans="1:77" s="176" customFormat="1" ht="20.100000000000001" customHeight="1" x14ac:dyDescent="0.2">
      <c r="A42" s="39"/>
      <c r="B42" s="39"/>
      <c r="C42" s="46"/>
      <c r="D42" s="46"/>
      <c r="E42" s="46"/>
      <c r="F42" s="46"/>
      <c r="G42" s="46"/>
      <c r="H42" s="46"/>
      <c r="I42" s="46"/>
      <c r="J42" s="46"/>
      <c r="K42" s="46"/>
      <c r="L42" s="46"/>
      <c r="M42" s="168"/>
      <c r="N42" s="168"/>
      <c r="O42" s="168"/>
      <c r="P42" s="168"/>
      <c r="Q42" s="168"/>
      <c r="R42" s="168"/>
      <c r="S42" s="44"/>
      <c r="T42" s="356"/>
      <c r="U42" s="357"/>
      <c r="V42" s="357"/>
      <c r="W42" s="357"/>
      <c r="X42" s="357"/>
      <c r="Y42" s="358"/>
      <c r="Z42" s="44"/>
      <c r="AA42" s="350"/>
      <c r="AB42" s="351"/>
      <c r="AC42" s="351"/>
      <c r="AD42" s="351"/>
      <c r="AE42" s="351"/>
      <c r="AF42" s="352"/>
      <c r="AG42" s="44"/>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row>
    <row r="43" spans="1:77" s="176" customFormat="1" ht="20.100000000000001" customHeight="1" x14ac:dyDescent="0.2">
      <c r="A43" s="39"/>
      <c r="B43" s="147"/>
      <c r="C43" s="46"/>
      <c r="D43" s="46"/>
      <c r="E43" s="46"/>
      <c r="F43" s="46"/>
      <c r="G43" s="46"/>
      <c r="H43" s="46"/>
      <c r="I43" s="46"/>
      <c r="J43" s="46"/>
      <c r="K43" s="46"/>
      <c r="L43" s="46"/>
      <c r="M43" s="168"/>
      <c r="N43" s="168"/>
      <c r="O43" s="168"/>
      <c r="P43" s="168"/>
      <c r="Q43" s="168"/>
      <c r="R43" s="168"/>
      <c r="S43" s="44"/>
      <c r="T43" s="356"/>
      <c r="U43" s="357"/>
      <c r="V43" s="357"/>
      <c r="W43" s="357"/>
      <c r="X43" s="357"/>
      <c r="Y43" s="358"/>
      <c r="Z43" s="44"/>
      <c r="AA43" s="350"/>
      <c r="AB43" s="351"/>
      <c r="AC43" s="351"/>
      <c r="AD43" s="351"/>
      <c r="AE43" s="351"/>
      <c r="AF43" s="352"/>
      <c r="AG43" s="44"/>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row>
    <row r="44" spans="1:77" s="176" customFormat="1" ht="20.100000000000001" customHeight="1" x14ac:dyDescent="0.2">
      <c r="A44" s="39"/>
      <c r="B44" s="109"/>
      <c r="C44" s="46"/>
      <c r="D44" s="39"/>
      <c r="E44" s="46"/>
      <c r="F44" s="39"/>
      <c r="G44" s="46"/>
      <c r="H44" s="46"/>
      <c r="I44" s="46"/>
      <c r="J44" s="46"/>
      <c r="K44" s="46"/>
      <c r="L44" s="46"/>
      <c r="M44" s="39"/>
      <c r="N44" s="39"/>
      <c r="O44" s="39"/>
      <c r="P44" s="39"/>
      <c r="Q44" s="39"/>
      <c r="R44" s="39"/>
      <c r="S44" s="44"/>
      <c r="T44" s="356"/>
      <c r="U44" s="357"/>
      <c r="V44" s="357"/>
      <c r="W44" s="357"/>
      <c r="X44" s="357"/>
      <c r="Y44" s="358"/>
      <c r="Z44" s="44"/>
      <c r="AA44" s="350"/>
      <c r="AB44" s="351"/>
      <c r="AC44" s="351"/>
      <c r="AD44" s="351"/>
      <c r="AE44" s="351"/>
      <c r="AF44" s="352"/>
      <c r="AG44" s="44"/>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44"/>
      <c r="BK44" s="44"/>
      <c r="BL44" s="130"/>
      <c r="BM44" s="130"/>
      <c r="BN44" s="130"/>
      <c r="BO44" s="130"/>
      <c r="BP44" s="130"/>
      <c r="BQ44" s="130"/>
      <c r="BR44" s="39"/>
      <c r="BS44" s="39"/>
      <c r="BT44" s="39"/>
      <c r="BU44" s="39"/>
      <c r="BV44" s="39"/>
      <c r="BW44" s="39"/>
      <c r="BX44" s="39"/>
      <c r="BY44" s="39"/>
    </row>
    <row r="45" spans="1:77" s="176" customFormat="1" ht="20.100000000000001" customHeight="1" x14ac:dyDescent="0.2">
      <c r="A45" s="39"/>
      <c r="B45" s="109"/>
      <c r="C45" s="46"/>
      <c r="D45" s="39"/>
      <c r="E45" s="39"/>
      <c r="F45" s="39"/>
      <c r="G45" s="39"/>
      <c r="H45" s="39"/>
      <c r="I45" s="39"/>
      <c r="J45" s="39"/>
      <c r="K45" s="46"/>
      <c r="L45" s="46"/>
      <c r="M45" s="39"/>
      <c r="N45" s="39"/>
      <c r="O45" s="39"/>
      <c r="P45" s="39"/>
      <c r="Q45" s="39"/>
      <c r="R45" s="39"/>
      <c r="S45" s="44"/>
      <c r="T45" s="359"/>
      <c r="U45" s="360"/>
      <c r="V45" s="360"/>
      <c r="W45" s="360"/>
      <c r="X45" s="360"/>
      <c r="Y45" s="361"/>
      <c r="Z45" s="44"/>
      <c r="AA45" s="362"/>
      <c r="AB45" s="363"/>
      <c r="AC45" s="363"/>
      <c r="AD45" s="363"/>
      <c r="AE45" s="363"/>
      <c r="AF45" s="364"/>
      <c r="AG45" s="44"/>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44"/>
      <c r="BK45" s="44"/>
      <c r="BL45" s="130"/>
      <c r="BM45" s="130"/>
      <c r="BN45" s="130"/>
      <c r="BO45" s="130"/>
      <c r="BP45" s="130"/>
      <c r="BQ45" s="130"/>
      <c r="BR45" s="39"/>
      <c r="BS45" s="39"/>
      <c r="BT45" s="39"/>
      <c r="BU45" s="39"/>
      <c r="BV45" s="39"/>
      <c r="BW45" s="39"/>
      <c r="BX45" s="39"/>
      <c r="BY45" s="39"/>
    </row>
    <row r="46" spans="1:77" s="176" customFormat="1" ht="20.100000000000001" customHeight="1" x14ac:dyDescent="0.2">
      <c r="A46" s="39"/>
      <c r="B46" s="109"/>
      <c r="C46" s="46"/>
      <c r="D46" s="39"/>
      <c r="E46" s="39"/>
      <c r="F46" s="39"/>
      <c r="G46" s="39"/>
      <c r="H46" s="39"/>
      <c r="I46" s="39"/>
      <c r="J46" s="39"/>
      <c r="K46" s="46"/>
      <c r="L46" s="46"/>
      <c r="M46" s="39"/>
      <c r="N46" s="39"/>
      <c r="O46" s="39"/>
      <c r="P46" s="39"/>
      <c r="Q46" s="39"/>
      <c r="R46" s="39"/>
      <c r="S46" s="44"/>
      <c r="T46" s="353" t="s">
        <v>143</v>
      </c>
      <c r="U46" s="354"/>
      <c r="V46" s="354"/>
      <c r="W46" s="354"/>
      <c r="X46" s="354"/>
      <c r="Y46" s="355"/>
      <c r="Z46" s="44"/>
      <c r="AA46" s="353" t="s">
        <v>148</v>
      </c>
      <c r="AB46" s="354"/>
      <c r="AC46" s="354"/>
      <c r="AD46" s="354"/>
      <c r="AE46" s="354"/>
      <c r="AF46" s="355"/>
      <c r="AG46" s="44"/>
      <c r="AH46" s="39"/>
      <c r="AI46" s="39"/>
      <c r="AJ46" s="39"/>
      <c r="AK46" s="39"/>
      <c r="AL46" s="39"/>
      <c r="AM46" s="39"/>
      <c r="AN46" s="39"/>
      <c r="AO46" s="39"/>
      <c r="AP46" s="39"/>
      <c r="AQ46" s="39"/>
      <c r="AR46" s="39"/>
      <c r="AS46" s="39"/>
      <c r="AT46" s="39"/>
      <c r="AU46" s="39"/>
      <c r="AV46" s="45"/>
      <c r="AW46" s="39"/>
      <c r="AX46" s="39"/>
      <c r="AY46" s="39"/>
      <c r="AZ46" s="39"/>
      <c r="BA46" s="39"/>
      <c r="BB46" s="39"/>
      <c r="BC46" s="39"/>
      <c r="BD46" s="39"/>
      <c r="BE46" s="39"/>
      <c r="BF46" s="39"/>
      <c r="BG46" s="39"/>
      <c r="BH46" s="39"/>
      <c r="BI46" s="39"/>
      <c r="BJ46" s="44"/>
      <c r="BK46" s="44"/>
      <c r="BL46" s="130"/>
      <c r="BM46" s="130"/>
      <c r="BN46" s="130"/>
      <c r="BO46" s="130"/>
      <c r="BP46" s="130"/>
      <c r="BQ46" s="130"/>
      <c r="BR46" s="39"/>
      <c r="BS46" s="39"/>
      <c r="BT46" s="39"/>
      <c r="BU46" s="39"/>
      <c r="BV46" s="39"/>
      <c r="BW46" s="39"/>
      <c r="BX46" s="39"/>
      <c r="BY46" s="39"/>
    </row>
    <row r="47" spans="1:77" s="176" customFormat="1" ht="20.100000000000001" customHeight="1" x14ac:dyDescent="0.2">
      <c r="A47" s="39"/>
      <c r="B47" s="109"/>
      <c r="C47" s="46"/>
      <c r="D47" s="39"/>
      <c r="E47" s="39"/>
      <c r="F47" s="39"/>
      <c r="G47" s="39"/>
      <c r="H47" s="39"/>
      <c r="I47" s="39"/>
      <c r="J47" s="46"/>
      <c r="K47" s="46"/>
      <c r="L47" s="46"/>
      <c r="M47" s="39"/>
      <c r="N47" s="39"/>
      <c r="O47" s="39"/>
      <c r="P47" s="39"/>
      <c r="Q47" s="39"/>
      <c r="R47" s="39"/>
      <c r="S47" s="44"/>
      <c r="T47" s="356"/>
      <c r="U47" s="357"/>
      <c r="V47" s="357"/>
      <c r="W47" s="357"/>
      <c r="X47" s="357"/>
      <c r="Y47" s="358"/>
      <c r="Z47" s="44"/>
      <c r="AA47" s="356"/>
      <c r="AB47" s="357"/>
      <c r="AC47" s="357"/>
      <c r="AD47" s="357"/>
      <c r="AE47" s="357"/>
      <c r="AF47" s="358"/>
      <c r="AG47" s="44"/>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44"/>
      <c r="BK47" s="44"/>
      <c r="BL47" s="130"/>
      <c r="BM47" s="130"/>
      <c r="BN47" s="130"/>
      <c r="BO47" s="130"/>
      <c r="BP47" s="130"/>
      <c r="BQ47" s="130"/>
      <c r="BR47" s="39"/>
      <c r="BS47" s="39"/>
      <c r="BT47" s="39"/>
      <c r="BU47" s="39"/>
      <c r="BV47" s="39"/>
      <c r="BW47" s="39"/>
      <c r="BX47" s="39"/>
      <c r="BY47" s="39"/>
    </row>
    <row r="48" spans="1:77" s="176" customFormat="1" ht="20.100000000000001" customHeight="1" x14ac:dyDescent="0.2">
      <c r="A48" s="39"/>
      <c r="B48" s="109"/>
      <c r="C48" s="46"/>
      <c r="D48" s="39"/>
      <c r="E48" s="39"/>
      <c r="F48" s="39"/>
      <c r="G48" s="39"/>
      <c r="H48" s="39"/>
      <c r="I48" s="39"/>
      <c r="J48" s="46"/>
      <c r="K48" s="46"/>
      <c r="L48" s="46"/>
      <c r="M48" s="39"/>
      <c r="N48" s="39"/>
      <c r="O48" s="39"/>
      <c r="P48" s="39"/>
      <c r="Q48" s="39"/>
      <c r="R48" s="39"/>
      <c r="S48" s="44"/>
      <c r="T48" s="359"/>
      <c r="U48" s="360"/>
      <c r="V48" s="360"/>
      <c r="W48" s="360"/>
      <c r="X48" s="360"/>
      <c r="Y48" s="361"/>
      <c r="Z48" s="44"/>
      <c r="AA48" s="359"/>
      <c r="AB48" s="360"/>
      <c r="AC48" s="360"/>
      <c r="AD48" s="360"/>
      <c r="AE48" s="360"/>
      <c r="AF48" s="361"/>
      <c r="AG48" s="44"/>
      <c r="AH48" s="39"/>
      <c r="AI48" s="39"/>
      <c r="AJ48" s="39"/>
      <c r="AK48" s="39"/>
      <c r="AL48" s="39"/>
      <c r="AM48" s="39"/>
      <c r="AN48" s="39"/>
      <c r="AO48" s="39"/>
      <c r="AP48" s="39"/>
      <c r="AQ48" s="39"/>
      <c r="AR48" s="39"/>
      <c r="AS48" s="39"/>
      <c r="AT48" s="39"/>
      <c r="AU48" s="39"/>
      <c r="AV48" s="39"/>
      <c r="AW48" s="39"/>
      <c r="AX48" s="146"/>
      <c r="AY48" s="39"/>
      <c r="AZ48" s="39"/>
      <c r="BA48" s="39"/>
      <c r="BB48" s="39"/>
      <c r="BC48" s="39"/>
      <c r="BD48" s="39"/>
      <c r="BE48" s="39"/>
      <c r="BF48" s="39"/>
      <c r="BG48" s="39"/>
      <c r="BH48" s="39"/>
      <c r="BI48" s="39"/>
      <c r="BJ48" s="44"/>
      <c r="BK48" s="44"/>
      <c r="BL48" s="130"/>
      <c r="BM48" s="130"/>
      <c r="BN48" s="130"/>
      <c r="BO48" s="130"/>
      <c r="BP48" s="130"/>
      <c r="BQ48" s="130"/>
      <c r="BR48" s="39"/>
      <c r="BS48" s="39"/>
      <c r="BT48" s="39"/>
      <c r="BU48" s="39"/>
      <c r="BV48" s="39"/>
      <c r="BW48" s="39"/>
      <c r="BX48" s="39"/>
      <c r="BY48" s="39"/>
    </row>
    <row r="49" spans="1:77" s="176" customFormat="1" ht="20.100000000000001" customHeight="1" x14ac:dyDescent="0.2">
      <c r="A49" s="39"/>
      <c r="B49" s="109"/>
      <c r="C49" s="46"/>
      <c r="D49" s="39"/>
      <c r="E49" s="39"/>
      <c r="F49" s="39"/>
      <c r="G49" s="39"/>
      <c r="H49" s="39"/>
      <c r="I49" s="39"/>
      <c r="J49" s="46"/>
      <c r="K49" s="46"/>
      <c r="L49" s="46"/>
      <c r="M49" s="39"/>
      <c r="N49" s="39"/>
      <c r="O49" s="39"/>
      <c r="P49" s="39"/>
      <c r="Q49" s="39"/>
      <c r="R49" s="39"/>
      <c r="S49" s="44"/>
      <c r="T49" s="347" t="s">
        <v>144</v>
      </c>
      <c r="U49" s="348"/>
      <c r="V49" s="348"/>
      <c r="W49" s="348"/>
      <c r="X49" s="348"/>
      <c r="Y49" s="349"/>
      <c r="Z49" s="39"/>
      <c r="AA49" s="39"/>
      <c r="AB49" s="39"/>
      <c r="AC49" s="39"/>
      <c r="AD49" s="39"/>
      <c r="AE49" s="39"/>
      <c r="AF49" s="39"/>
      <c r="AG49" s="44"/>
      <c r="AH49" s="39"/>
      <c r="AI49" s="39"/>
      <c r="AJ49" s="39"/>
      <c r="AK49" s="39"/>
      <c r="AL49" s="39"/>
      <c r="AM49" s="39"/>
      <c r="AN49" s="39"/>
      <c r="AO49" s="39"/>
      <c r="AP49" s="39"/>
      <c r="AQ49" s="39"/>
      <c r="AR49" s="39"/>
      <c r="AS49" s="39"/>
      <c r="AT49" s="39"/>
      <c r="AU49" s="39"/>
      <c r="AV49" s="39"/>
      <c r="AW49" s="39"/>
      <c r="AX49" s="146"/>
      <c r="AY49" s="39"/>
      <c r="AZ49" s="39"/>
      <c r="BA49" s="39"/>
      <c r="BB49" s="39"/>
      <c r="BC49" s="39"/>
      <c r="BD49" s="39"/>
      <c r="BE49" s="39"/>
      <c r="BF49" s="39"/>
      <c r="BG49" s="39"/>
      <c r="BH49" s="39"/>
      <c r="BI49" s="39"/>
      <c r="BJ49" s="44"/>
      <c r="BK49" s="44"/>
      <c r="BL49" s="131"/>
      <c r="BM49" s="131"/>
      <c r="BN49" s="131"/>
      <c r="BO49" s="146"/>
      <c r="BP49" s="146"/>
      <c r="BQ49" s="146"/>
      <c r="BR49" s="39"/>
      <c r="BS49" s="39"/>
      <c r="BT49" s="39"/>
      <c r="BU49" s="39"/>
      <c r="BV49" s="39"/>
      <c r="BW49" s="39"/>
      <c r="BX49" s="39"/>
      <c r="BY49" s="39"/>
    </row>
    <row r="50" spans="1:77" s="176" customFormat="1" ht="20.100000000000001" customHeight="1" x14ac:dyDescent="0.25">
      <c r="A50" s="39"/>
      <c r="B50" s="109"/>
      <c r="C50" s="46"/>
      <c r="D50" s="39"/>
      <c r="E50" s="39"/>
      <c r="F50" s="39"/>
      <c r="G50" s="39"/>
      <c r="H50" s="39"/>
      <c r="I50" s="39"/>
      <c r="J50" s="46"/>
      <c r="K50" s="46"/>
      <c r="L50" s="46"/>
      <c r="M50" s="39"/>
      <c r="N50" s="39"/>
      <c r="O50" s="39"/>
      <c r="P50" s="39"/>
      <c r="Q50" s="39"/>
      <c r="R50" s="39"/>
      <c r="S50" s="44"/>
      <c r="T50" s="350"/>
      <c r="U50" s="351"/>
      <c r="V50" s="351"/>
      <c r="W50" s="351"/>
      <c r="X50" s="351"/>
      <c r="Y50" s="352"/>
      <c r="Z50" s="39"/>
      <c r="AA50" s="37"/>
      <c r="AB50" s="37"/>
      <c r="AC50" s="37"/>
      <c r="AD50" s="37"/>
      <c r="AE50" s="37"/>
      <c r="AF50" s="37"/>
      <c r="AG50" s="44"/>
      <c r="AH50" s="39"/>
      <c r="AI50" s="39"/>
      <c r="AJ50" s="39"/>
      <c r="AK50" s="39"/>
      <c r="AL50" s="39"/>
      <c r="AM50" s="39"/>
      <c r="AN50" s="39"/>
      <c r="AO50" s="39"/>
      <c r="AP50" s="39"/>
      <c r="AQ50" s="39"/>
      <c r="AR50" s="39"/>
      <c r="AS50" s="39"/>
      <c r="AT50" s="39"/>
      <c r="AU50" s="39"/>
      <c r="AV50" s="39"/>
      <c r="AW50" s="39"/>
      <c r="AX50" s="146"/>
      <c r="AY50" s="39"/>
      <c r="AZ50" s="39"/>
      <c r="BA50" s="39"/>
      <c r="BB50" s="39"/>
      <c r="BC50" s="39"/>
      <c r="BD50" s="39"/>
      <c r="BE50" s="39"/>
      <c r="BF50" s="39"/>
      <c r="BG50" s="39"/>
      <c r="BH50" s="39"/>
      <c r="BI50" s="39"/>
      <c r="BJ50" s="44"/>
      <c r="BK50" s="44"/>
      <c r="BL50" s="131"/>
      <c r="BM50" s="131"/>
      <c r="BN50" s="131"/>
      <c r="BO50" s="146"/>
      <c r="BP50" s="146"/>
      <c r="BQ50" s="146"/>
      <c r="BR50" s="39"/>
      <c r="BS50" s="39"/>
      <c r="BT50" s="39"/>
      <c r="BU50" s="39"/>
      <c r="BV50" s="39"/>
      <c r="BW50" s="39"/>
      <c r="BX50" s="39"/>
      <c r="BY50" s="39"/>
    </row>
    <row r="51" spans="1:77" s="176" customFormat="1" ht="20.100000000000001" customHeight="1" x14ac:dyDescent="0.2">
      <c r="A51" s="39"/>
      <c r="B51" s="109"/>
      <c r="C51" s="46"/>
      <c r="D51" s="39"/>
      <c r="E51" s="39"/>
      <c r="F51" s="39"/>
      <c r="G51" s="39"/>
      <c r="H51" s="39"/>
      <c r="I51" s="39"/>
      <c r="J51" s="46"/>
      <c r="K51" s="46"/>
      <c r="L51" s="46"/>
      <c r="M51" s="39"/>
      <c r="N51" s="39"/>
      <c r="O51" s="39"/>
      <c r="P51" s="39"/>
      <c r="Q51" s="39"/>
      <c r="R51" s="39"/>
      <c r="S51" s="44"/>
      <c r="T51" s="350"/>
      <c r="U51" s="351"/>
      <c r="V51" s="351"/>
      <c r="W51" s="351"/>
      <c r="X51" s="351"/>
      <c r="Y51" s="352"/>
      <c r="Z51" s="39"/>
      <c r="AA51" s="39"/>
      <c r="AB51" s="39"/>
      <c r="AC51" s="39"/>
      <c r="AD51" s="39"/>
      <c r="AE51" s="39"/>
      <c r="AF51" s="39"/>
      <c r="AG51" s="44"/>
      <c r="AH51" s="39"/>
      <c r="AI51" s="39"/>
      <c r="AJ51" s="39"/>
      <c r="AK51" s="39"/>
      <c r="AL51" s="39"/>
      <c r="AM51" s="39"/>
      <c r="AN51" s="39"/>
      <c r="AO51" s="39"/>
      <c r="AP51" s="39"/>
      <c r="AQ51" s="39"/>
      <c r="AR51" s="39"/>
      <c r="AS51" s="39"/>
      <c r="AT51" s="39"/>
      <c r="AU51" s="39"/>
      <c r="AV51" s="39"/>
      <c r="AW51" s="39"/>
      <c r="AX51" s="146"/>
      <c r="AY51" s="39"/>
      <c r="AZ51" s="39"/>
      <c r="BA51" s="39"/>
      <c r="BB51" s="39"/>
      <c r="BC51" s="39"/>
      <c r="BD51" s="39"/>
      <c r="BE51" s="39"/>
      <c r="BF51" s="39"/>
      <c r="BG51" s="39"/>
      <c r="BH51" s="39"/>
      <c r="BI51" s="39"/>
      <c r="BJ51" s="44"/>
      <c r="BK51" s="44"/>
      <c r="BL51" s="131"/>
      <c r="BM51" s="131"/>
      <c r="BN51" s="131"/>
      <c r="BO51" s="146"/>
      <c r="BP51" s="146"/>
      <c r="BQ51" s="146"/>
      <c r="BR51" s="39"/>
      <c r="BS51" s="39"/>
      <c r="BT51" s="39"/>
      <c r="BU51" s="39"/>
      <c r="BV51" s="39"/>
      <c r="BW51" s="39"/>
      <c r="BX51" s="39"/>
      <c r="BY51" s="39"/>
    </row>
    <row r="52" spans="1:77" s="176" customFormat="1" ht="20.100000000000001" customHeight="1" x14ac:dyDescent="0.25">
      <c r="A52" s="39"/>
      <c r="B52" s="109"/>
      <c r="C52" s="46"/>
      <c r="D52" s="39"/>
      <c r="E52" s="39"/>
      <c r="F52" s="39"/>
      <c r="G52" s="39"/>
      <c r="H52" s="39"/>
      <c r="I52" s="39"/>
      <c r="J52" s="46"/>
      <c r="K52" s="46"/>
      <c r="L52" s="46"/>
      <c r="M52" s="39"/>
      <c r="N52" s="39"/>
      <c r="O52" s="39"/>
      <c r="P52" s="39"/>
      <c r="Q52" s="39"/>
      <c r="R52" s="39"/>
      <c r="S52" s="44"/>
      <c r="T52" s="350"/>
      <c r="U52" s="351"/>
      <c r="V52" s="351"/>
      <c r="W52" s="351"/>
      <c r="X52" s="351"/>
      <c r="Y52" s="352"/>
      <c r="Z52" s="44"/>
      <c r="AA52" s="37"/>
      <c r="AB52" s="37"/>
      <c r="AC52" s="37"/>
      <c r="AD52" s="37"/>
      <c r="AE52" s="37"/>
      <c r="AF52" s="37"/>
      <c r="AG52" s="44"/>
      <c r="AH52" s="39"/>
      <c r="AI52" s="39"/>
      <c r="AJ52" s="39"/>
      <c r="AK52" s="39"/>
      <c r="AL52" s="39"/>
      <c r="AM52" s="39"/>
      <c r="AN52" s="39"/>
      <c r="AO52" s="39"/>
      <c r="AP52" s="39"/>
      <c r="AQ52" s="39"/>
      <c r="AR52" s="39"/>
      <c r="AS52" s="39"/>
      <c r="AT52" s="39"/>
      <c r="AU52" s="39"/>
      <c r="AV52" s="39"/>
      <c r="AW52" s="39"/>
      <c r="AX52" s="146"/>
      <c r="AY52" s="39"/>
      <c r="AZ52" s="39"/>
      <c r="BA52" s="39"/>
      <c r="BB52" s="39"/>
      <c r="BC52" s="39"/>
      <c r="BD52" s="39"/>
      <c r="BE52" s="39"/>
      <c r="BF52" s="39"/>
      <c r="BG52" s="39"/>
      <c r="BH52" s="39"/>
      <c r="BI52" s="39"/>
      <c r="BJ52" s="44"/>
      <c r="BK52" s="44"/>
      <c r="BL52" s="131"/>
      <c r="BM52" s="131"/>
      <c r="BN52" s="131"/>
      <c r="BO52" s="146"/>
      <c r="BP52" s="146"/>
      <c r="BQ52" s="146"/>
      <c r="BR52" s="39"/>
      <c r="BS52" s="39"/>
      <c r="BT52" s="39"/>
      <c r="BU52" s="39"/>
      <c r="BV52" s="39"/>
      <c r="BW52" s="39"/>
      <c r="BX52" s="39"/>
      <c r="BY52" s="39"/>
    </row>
    <row r="53" spans="1:77" s="176" customFormat="1" ht="20.100000000000001" customHeight="1" x14ac:dyDescent="0.2">
      <c r="A53" s="39"/>
      <c r="B53" s="109"/>
      <c r="C53" s="46"/>
      <c r="D53" s="39"/>
      <c r="E53" s="39"/>
      <c r="F53" s="39"/>
      <c r="G53" s="39"/>
      <c r="H53" s="39"/>
      <c r="I53" s="39"/>
      <c r="J53" s="46"/>
      <c r="K53" s="46"/>
      <c r="L53" s="46"/>
      <c r="M53" s="39"/>
      <c r="N53" s="39"/>
      <c r="O53" s="39"/>
      <c r="P53" s="39"/>
      <c r="Q53" s="39"/>
      <c r="R53" s="39"/>
      <c r="S53" s="44"/>
      <c r="T53" s="350"/>
      <c r="U53" s="351"/>
      <c r="V53" s="351"/>
      <c r="W53" s="351"/>
      <c r="X53" s="351"/>
      <c r="Y53" s="352"/>
      <c r="Z53" s="44"/>
      <c r="AA53" s="39"/>
      <c r="AB53" s="39"/>
      <c r="AC53" s="39"/>
      <c r="AD53" s="39"/>
      <c r="AE53" s="39"/>
      <c r="AF53" s="39"/>
      <c r="AG53" s="44"/>
      <c r="AH53" s="39"/>
      <c r="AI53" s="39"/>
      <c r="AJ53" s="39"/>
      <c r="AK53" s="39"/>
      <c r="AL53" s="39"/>
      <c r="AM53" s="39"/>
      <c r="AN53" s="39"/>
      <c r="AO53" s="39"/>
      <c r="AP53" s="39"/>
      <c r="AQ53" s="39"/>
      <c r="AR53" s="39"/>
      <c r="AS53" s="39"/>
      <c r="AT53" s="39"/>
      <c r="AU53" s="39"/>
      <c r="AV53" s="39"/>
      <c r="AW53" s="39"/>
      <c r="AX53" s="146"/>
      <c r="AY53" s="39"/>
      <c r="AZ53" s="39"/>
      <c r="BA53" s="39"/>
      <c r="BB53" s="39"/>
      <c r="BC53" s="39"/>
      <c r="BD53" s="39"/>
      <c r="BE53" s="39"/>
      <c r="BF53" s="39"/>
      <c r="BG53" s="39"/>
      <c r="BH53" s="39"/>
      <c r="BI53" s="39"/>
      <c r="BJ53" s="44"/>
      <c r="BK53" s="44"/>
      <c r="BL53" s="131"/>
      <c r="BM53" s="131"/>
      <c r="BN53" s="131"/>
      <c r="BO53" s="146"/>
      <c r="BP53" s="146"/>
      <c r="BQ53" s="146"/>
      <c r="BR53" s="39"/>
      <c r="BS53" s="39"/>
      <c r="BT53" s="39"/>
      <c r="BU53" s="39"/>
      <c r="BV53" s="39"/>
      <c r="BW53" s="39"/>
      <c r="BX53" s="39"/>
      <c r="BY53" s="39"/>
    </row>
    <row r="54" spans="1:77" s="176" customFormat="1" ht="20.100000000000001" customHeight="1" x14ac:dyDescent="0.25">
      <c r="A54" s="39"/>
      <c r="B54" s="109"/>
      <c r="C54" s="46"/>
      <c r="D54" s="46"/>
      <c r="E54" s="46"/>
      <c r="F54" s="46"/>
      <c r="G54" s="46"/>
      <c r="H54" s="46"/>
      <c r="I54" s="46"/>
      <c r="J54" s="46"/>
      <c r="K54" s="46"/>
      <c r="L54" s="46"/>
      <c r="M54" s="39"/>
      <c r="N54" s="39"/>
      <c r="O54" s="39"/>
      <c r="P54" s="39"/>
      <c r="Q54" s="39"/>
      <c r="R54" s="39"/>
      <c r="S54" s="44"/>
      <c r="T54" s="362"/>
      <c r="U54" s="363"/>
      <c r="V54" s="363"/>
      <c r="W54" s="363"/>
      <c r="X54" s="363"/>
      <c r="Y54" s="364"/>
      <c r="Z54" s="44"/>
      <c r="AA54" s="37"/>
      <c r="AB54" s="37"/>
      <c r="AC54" s="37"/>
      <c r="AD54" s="37"/>
      <c r="AE54" s="37"/>
      <c r="AF54" s="37"/>
      <c r="AG54" s="44"/>
      <c r="AH54" s="39"/>
      <c r="AI54" s="39"/>
      <c r="AJ54" s="39"/>
      <c r="AK54" s="39"/>
      <c r="AL54" s="39"/>
      <c r="AM54" s="39"/>
      <c r="AN54" s="39"/>
      <c r="AO54" s="39"/>
      <c r="AP54" s="39"/>
      <c r="AQ54" s="39"/>
      <c r="AR54" s="39"/>
      <c r="AS54" s="39"/>
      <c r="AT54" s="39"/>
      <c r="AU54" s="39"/>
      <c r="AV54" s="39"/>
      <c r="AW54" s="39"/>
      <c r="AX54" s="146"/>
      <c r="AY54" s="39"/>
      <c r="AZ54" s="39"/>
      <c r="BA54" s="39"/>
      <c r="BB54" s="39"/>
      <c r="BC54" s="39"/>
      <c r="BD54" s="39"/>
      <c r="BE54" s="39"/>
      <c r="BF54" s="39"/>
      <c r="BG54" s="39"/>
      <c r="BH54" s="39"/>
      <c r="BI54" s="39"/>
      <c r="BJ54" s="44"/>
      <c r="BK54" s="44"/>
      <c r="BL54" s="131"/>
      <c r="BM54" s="131"/>
      <c r="BN54" s="131"/>
      <c r="BO54" s="146"/>
      <c r="BP54" s="146"/>
      <c r="BQ54" s="146"/>
      <c r="BR54" s="39"/>
      <c r="BS54" s="39"/>
      <c r="BT54" s="39"/>
      <c r="BU54" s="39"/>
      <c r="BV54" s="39"/>
      <c r="BW54" s="39"/>
      <c r="BX54" s="39"/>
      <c r="BY54" s="39"/>
    </row>
    <row r="55" spans="1:77" s="176" customFormat="1" ht="20.100000000000001" customHeight="1" x14ac:dyDescent="0.25">
      <c r="A55" s="39"/>
      <c r="B55" s="109"/>
      <c r="C55" s="46"/>
      <c r="D55" s="46"/>
      <c r="E55" s="46"/>
      <c r="F55" s="46"/>
      <c r="G55" s="46"/>
      <c r="H55" s="46"/>
      <c r="I55" s="46"/>
      <c r="J55" s="46"/>
      <c r="K55" s="46"/>
      <c r="L55" s="46"/>
      <c r="M55" s="39"/>
      <c r="N55" s="39"/>
      <c r="O55" s="39"/>
      <c r="P55" s="39"/>
      <c r="Q55" s="39"/>
      <c r="R55" s="39"/>
      <c r="S55" s="44"/>
      <c r="T55" s="254"/>
      <c r="U55" s="254"/>
      <c r="V55" s="254"/>
      <c r="W55" s="254"/>
      <c r="X55" s="254"/>
      <c r="Y55" s="254"/>
      <c r="Z55" s="44"/>
      <c r="AA55" s="37"/>
      <c r="AB55" s="37"/>
      <c r="AC55" s="37"/>
      <c r="AD55" s="37"/>
      <c r="AE55" s="37"/>
      <c r="AF55" s="37"/>
      <c r="AG55" s="44"/>
      <c r="AH55" s="39"/>
      <c r="AI55" s="39"/>
      <c r="AJ55" s="39"/>
      <c r="AK55" s="39"/>
      <c r="AL55" s="39"/>
      <c r="AM55" s="39"/>
      <c r="AN55" s="39"/>
      <c r="AO55" s="39"/>
      <c r="AP55" s="39"/>
      <c r="AQ55" s="39"/>
      <c r="AR55" s="39"/>
      <c r="AS55" s="39"/>
      <c r="AT55" s="39"/>
      <c r="AU55" s="39"/>
      <c r="AV55" s="39"/>
      <c r="AW55" s="39"/>
      <c r="AX55" s="146"/>
      <c r="AY55" s="39"/>
      <c r="AZ55" s="39"/>
      <c r="BA55" s="39"/>
      <c r="BB55" s="39"/>
      <c r="BC55" s="39"/>
      <c r="BD55" s="39"/>
      <c r="BE55" s="39"/>
      <c r="BF55" s="39"/>
      <c r="BG55" s="39"/>
      <c r="BH55" s="39"/>
      <c r="BI55" s="39"/>
      <c r="BJ55" s="44"/>
      <c r="BK55" s="44"/>
      <c r="BL55" s="131"/>
      <c r="BM55" s="131"/>
      <c r="BN55" s="131"/>
      <c r="BO55" s="146"/>
      <c r="BP55" s="146"/>
      <c r="BQ55" s="146"/>
      <c r="BR55" s="39"/>
      <c r="BS55" s="39"/>
      <c r="BT55" s="39"/>
      <c r="BU55" s="39"/>
      <c r="BV55" s="39"/>
      <c r="BW55" s="39"/>
      <c r="BX55" s="39"/>
      <c r="BY55" s="39"/>
    </row>
    <row r="56" spans="1:77" s="176" customFormat="1" ht="20.100000000000001" customHeight="1" x14ac:dyDescent="0.25">
      <c r="A56" s="39"/>
      <c r="B56" s="109"/>
      <c r="C56" s="46"/>
      <c r="D56" s="46"/>
      <c r="E56" s="46"/>
      <c r="F56" s="46"/>
      <c r="G56" s="46"/>
      <c r="H56" s="46"/>
      <c r="I56" s="46"/>
      <c r="J56" s="46"/>
      <c r="K56" s="46"/>
      <c r="L56" s="46"/>
      <c r="M56" s="39"/>
      <c r="N56" s="39"/>
      <c r="O56" s="39"/>
      <c r="P56" s="39"/>
      <c r="Q56" s="39"/>
      <c r="R56" s="39"/>
      <c r="S56" s="44"/>
      <c r="T56" s="254"/>
      <c r="U56" s="254"/>
      <c r="V56" s="254"/>
      <c r="W56" s="254"/>
      <c r="X56" s="254"/>
      <c r="Y56" s="254"/>
      <c r="Z56" s="44"/>
      <c r="AA56" s="37"/>
      <c r="AB56" s="37"/>
      <c r="AC56" s="37"/>
      <c r="AD56" s="37"/>
      <c r="AE56" s="37"/>
      <c r="AF56" s="37"/>
      <c r="AG56" s="44"/>
      <c r="AH56" s="39"/>
      <c r="AI56" s="39"/>
      <c r="AJ56" s="39"/>
      <c r="AK56" s="39"/>
      <c r="AL56" s="39"/>
      <c r="AM56" s="39"/>
      <c r="AN56" s="39"/>
      <c r="AO56" s="39"/>
      <c r="AP56" s="39"/>
      <c r="AQ56" s="39"/>
      <c r="AR56" s="39"/>
      <c r="AS56" s="39"/>
      <c r="AT56" s="39"/>
      <c r="AU56" s="39"/>
      <c r="AV56" s="39"/>
      <c r="AW56" s="39"/>
      <c r="AX56" s="146"/>
      <c r="AY56" s="39"/>
      <c r="AZ56" s="39"/>
      <c r="BA56" s="39"/>
      <c r="BB56" s="39"/>
      <c r="BC56" s="39"/>
      <c r="BD56" s="39"/>
      <c r="BE56" s="39"/>
      <c r="BF56" s="39"/>
      <c r="BG56" s="39"/>
      <c r="BH56" s="39"/>
      <c r="BI56" s="39"/>
      <c r="BJ56" s="44"/>
      <c r="BK56" s="44"/>
      <c r="BL56" s="131"/>
      <c r="BM56" s="131"/>
      <c r="BN56" s="131"/>
      <c r="BO56" s="146"/>
      <c r="BP56" s="146"/>
      <c r="BQ56" s="146"/>
      <c r="BR56" s="39"/>
      <c r="BS56" s="39"/>
      <c r="BT56" s="39"/>
      <c r="BU56" s="39"/>
      <c r="BV56" s="39"/>
      <c r="BW56" s="39"/>
      <c r="BX56" s="39"/>
      <c r="BY56" s="39"/>
    </row>
    <row r="57" spans="1:77" s="176" customFormat="1" ht="20.100000000000001" customHeight="1" x14ac:dyDescent="0.25">
      <c r="A57" s="39"/>
      <c r="B57" s="109"/>
      <c r="C57" s="46"/>
      <c r="D57" s="46"/>
      <c r="E57" s="46"/>
      <c r="F57" s="46"/>
      <c r="G57" s="46"/>
      <c r="H57" s="46"/>
      <c r="I57" s="46"/>
      <c r="J57" s="46"/>
      <c r="K57" s="46"/>
      <c r="L57" s="46"/>
      <c r="M57" s="39"/>
      <c r="N57" s="39"/>
      <c r="O57" s="39"/>
      <c r="P57" s="39"/>
      <c r="Q57" s="39"/>
      <c r="R57" s="39"/>
      <c r="S57" s="44"/>
      <c r="T57" s="254"/>
      <c r="U57" s="254"/>
      <c r="V57" s="254"/>
      <c r="W57" s="254"/>
      <c r="X57" s="254"/>
      <c r="Y57" s="254"/>
      <c r="Z57" s="44"/>
      <c r="AA57" s="37"/>
      <c r="AB57" s="37"/>
      <c r="AC57" s="37"/>
      <c r="AD57" s="37"/>
      <c r="AE57" s="37"/>
      <c r="AF57" s="37"/>
      <c r="AG57" s="44"/>
      <c r="AH57" s="39"/>
      <c r="AI57" s="39"/>
      <c r="AJ57" s="39"/>
      <c r="AK57" s="39"/>
      <c r="AL57" s="39"/>
      <c r="AM57" s="39"/>
      <c r="AN57" s="39"/>
      <c r="AO57" s="39"/>
      <c r="AP57" s="39"/>
      <c r="AQ57" s="39"/>
      <c r="AR57" s="39"/>
      <c r="AS57" s="39"/>
      <c r="AT57" s="39"/>
      <c r="AU57" s="39"/>
      <c r="AV57" s="39"/>
      <c r="AW57" s="39"/>
      <c r="AX57" s="146"/>
      <c r="AY57" s="39"/>
      <c r="AZ57" s="39"/>
      <c r="BA57" s="39"/>
      <c r="BB57" s="39"/>
      <c r="BC57" s="39"/>
      <c r="BD57" s="39"/>
      <c r="BE57" s="39"/>
      <c r="BF57" s="39"/>
      <c r="BG57" s="39"/>
      <c r="BH57" s="39"/>
      <c r="BI57" s="39"/>
      <c r="BJ57" s="44"/>
      <c r="BK57" s="44"/>
      <c r="BL57" s="131"/>
      <c r="BM57" s="131"/>
      <c r="BN57" s="131"/>
      <c r="BO57" s="146"/>
      <c r="BP57" s="146"/>
      <c r="BQ57" s="146"/>
      <c r="BR57" s="39"/>
      <c r="BS57" s="39"/>
      <c r="BT57" s="39"/>
      <c r="BU57" s="39"/>
      <c r="BV57" s="39"/>
      <c r="BW57" s="39"/>
      <c r="BX57" s="39"/>
      <c r="BY57" s="39"/>
    </row>
    <row r="58" spans="1:77" s="176" customFormat="1" ht="20.100000000000001" customHeight="1" x14ac:dyDescent="0.25">
      <c r="A58" s="39"/>
      <c r="B58" s="109"/>
      <c r="C58" s="46"/>
      <c r="D58" s="46"/>
      <c r="E58" s="46"/>
      <c r="F58" s="46"/>
      <c r="G58" s="46"/>
      <c r="H58" s="46"/>
      <c r="I58" s="46"/>
      <c r="J58" s="46"/>
      <c r="K58" s="46"/>
      <c r="L58" s="46"/>
      <c r="M58" s="39"/>
      <c r="N58" s="39"/>
      <c r="O58" s="39"/>
      <c r="P58" s="39"/>
      <c r="Q58" s="39"/>
      <c r="R58" s="39"/>
      <c r="S58" s="44"/>
      <c r="T58" s="254"/>
      <c r="U58" s="254"/>
      <c r="V58" s="254"/>
      <c r="W58" s="254"/>
      <c r="X58" s="254"/>
      <c r="Y58" s="254"/>
      <c r="Z58" s="44"/>
      <c r="AA58" s="37"/>
      <c r="AB58" s="37"/>
      <c r="AC58" s="37"/>
      <c r="AD58" s="37"/>
      <c r="AE58" s="37"/>
      <c r="AF58" s="37"/>
      <c r="AG58" s="44"/>
      <c r="AH58" s="39"/>
      <c r="AI58" s="39"/>
      <c r="AJ58" s="39"/>
      <c r="AK58" s="39"/>
      <c r="AL58" s="39"/>
      <c r="AM58" s="39"/>
      <c r="AN58" s="39"/>
      <c r="AO58" s="39"/>
      <c r="AP58" s="39"/>
      <c r="AQ58" s="39"/>
      <c r="AR58" s="39"/>
      <c r="AS58" s="39"/>
      <c r="AT58" s="39"/>
      <c r="AU58" s="39"/>
      <c r="AV58" s="39"/>
      <c r="AW58" s="39"/>
      <c r="AX58" s="146"/>
      <c r="AY58" s="39"/>
      <c r="AZ58" s="39"/>
      <c r="BA58" s="39"/>
      <c r="BB58" s="39"/>
      <c r="BC58" s="39"/>
      <c r="BD58" s="39"/>
      <c r="BE58" s="39"/>
      <c r="BF58" s="39"/>
      <c r="BG58" s="39"/>
      <c r="BH58" s="39"/>
      <c r="BI58" s="39"/>
      <c r="BJ58" s="44"/>
      <c r="BK58" s="44"/>
      <c r="BL58" s="131"/>
      <c r="BM58" s="131"/>
      <c r="BN58" s="131"/>
      <c r="BO58" s="146"/>
      <c r="BP58" s="146"/>
      <c r="BQ58" s="146"/>
      <c r="BR58" s="39"/>
      <c r="BS58" s="39"/>
      <c r="BT58" s="39"/>
      <c r="BU58" s="39"/>
      <c r="BV58" s="39"/>
      <c r="BW58" s="39"/>
      <c r="BX58" s="39"/>
      <c r="BY58" s="39"/>
    </row>
    <row r="59" spans="1:77" s="176" customFormat="1" ht="20.100000000000001" customHeight="1" x14ac:dyDescent="0.25">
      <c r="A59" s="39"/>
      <c r="B59" s="109"/>
      <c r="C59" s="46"/>
      <c r="D59" s="46"/>
      <c r="E59" s="46"/>
      <c r="F59" s="46"/>
      <c r="G59" s="46"/>
      <c r="H59" s="46"/>
      <c r="I59" s="46"/>
      <c r="J59" s="46"/>
      <c r="K59" s="46"/>
      <c r="L59" s="46"/>
      <c r="M59" s="39"/>
      <c r="N59" s="39"/>
      <c r="O59" s="39"/>
      <c r="P59" s="39"/>
      <c r="Q59" s="39"/>
      <c r="R59" s="39"/>
      <c r="S59" s="44"/>
      <c r="T59" s="254"/>
      <c r="U59" s="254"/>
      <c r="V59" s="254"/>
      <c r="W59" s="254"/>
      <c r="X59" s="254"/>
      <c r="Y59" s="254"/>
      <c r="Z59" s="44"/>
      <c r="AA59" s="37"/>
      <c r="AB59" s="37"/>
      <c r="AC59" s="37"/>
      <c r="AD59" s="37"/>
      <c r="AE59" s="37"/>
      <c r="AF59" s="37"/>
      <c r="AG59" s="44"/>
      <c r="AH59" s="39"/>
      <c r="AI59" s="39"/>
      <c r="AJ59" s="39"/>
      <c r="AK59" s="39"/>
      <c r="AL59" s="39"/>
      <c r="AM59" s="39"/>
      <c r="AN59" s="39"/>
      <c r="AO59" s="39"/>
      <c r="AP59" s="39"/>
      <c r="AQ59" s="39"/>
      <c r="AR59" s="39"/>
      <c r="AS59" s="39"/>
      <c r="AT59" s="39"/>
      <c r="AU59" s="39"/>
      <c r="AV59" s="39"/>
      <c r="AW59" s="39"/>
      <c r="AX59" s="146"/>
      <c r="AY59" s="39"/>
      <c r="AZ59" s="39"/>
      <c r="BA59" s="39"/>
      <c r="BB59" s="39"/>
      <c r="BC59" s="39"/>
      <c r="BD59" s="39"/>
      <c r="BE59" s="39"/>
      <c r="BF59" s="39"/>
      <c r="BG59" s="39"/>
      <c r="BH59" s="39"/>
      <c r="BI59" s="39"/>
      <c r="BJ59" s="44"/>
      <c r="BK59" s="44"/>
      <c r="BL59" s="131"/>
      <c r="BM59" s="131"/>
      <c r="BN59" s="131"/>
      <c r="BO59" s="146"/>
      <c r="BP59" s="146"/>
      <c r="BQ59" s="146"/>
      <c r="BR59" s="39"/>
      <c r="BS59" s="39"/>
      <c r="BT59" s="39"/>
      <c r="BU59" s="39"/>
      <c r="BV59" s="39"/>
      <c r="BW59" s="39"/>
      <c r="BX59" s="39"/>
      <c r="BY59" s="39"/>
    </row>
    <row r="60" spans="1:77" s="176" customFormat="1" ht="20.100000000000001" customHeight="1" x14ac:dyDescent="0.25">
      <c r="A60" s="39"/>
      <c r="B60" s="109"/>
      <c r="C60" s="46"/>
      <c r="D60" s="46"/>
      <c r="E60" s="46"/>
      <c r="F60" s="46"/>
      <c r="G60" s="46"/>
      <c r="H60" s="46"/>
      <c r="I60" s="46"/>
      <c r="J60" s="46"/>
      <c r="K60" s="46"/>
      <c r="L60" s="46"/>
      <c r="M60" s="39"/>
      <c r="N60" s="39"/>
      <c r="O60" s="39"/>
      <c r="P60" s="39"/>
      <c r="Q60" s="39"/>
      <c r="R60" s="39"/>
      <c r="S60" s="44"/>
      <c r="T60" s="254"/>
      <c r="U60" s="254"/>
      <c r="V60" s="254"/>
      <c r="W60" s="254"/>
      <c r="X60" s="254"/>
      <c r="Y60" s="254"/>
      <c r="Z60" s="44"/>
      <c r="AA60" s="37"/>
      <c r="AB60" s="37"/>
      <c r="AC60" s="37"/>
      <c r="AD60" s="37"/>
      <c r="AE60" s="37"/>
      <c r="AF60" s="37"/>
      <c r="AG60" s="44"/>
      <c r="AH60" s="39"/>
      <c r="AI60" s="39"/>
      <c r="AJ60" s="39"/>
      <c r="AK60" s="39"/>
      <c r="AL60" s="39"/>
      <c r="AM60" s="39"/>
      <c r="AN60" s="39"/>
      <c r="AO60" s="39"/>
      <c r="AP60" s="39"/>
      <c r="AQ60" s="39"/>
      <c r="AR60" s="39"/>
      <c r="AS60" s="39"/>
      <c r="AT60" s="39"/>
      <c r="AU60" s="39"/>
      <c r="AV60" s="39"/>
      <c r="AW60" s="39"/>
      <c r="AX60" s="146"/>
      <c r="AY60" s="39"/>
      <c r="AZ60" s="39"/>
      <c r="BA60" s="39"/>
      <c r="BB60" s="39"/>
      <c r="BC60" s="39"/>
      <c r="BD60" s="39"/>
      <c r="BE60" s="39"/>
      <c r="BF60" s="39"/>
      <c r="BG60" s="39"/>
      <c r="BH60" s="39"/>
      <c r="BI60" s="39"/>
      <c r="BJ60" s="44"/>
      <c r="BK60" s="44"/>
      <c r="BL60" s="131"/>
      <c r="BM60" s="131"/>
      <c r="BN60" s="131"/>
      <c r="BO60" s="146"/>
      <c r="BP60" s="146"/>
      <c r="BQ60" s="146"/>
      <c r="BR60" s="39"/>
      <c r="BS60" s="39"/>
      <c r="BT60" s="39"/>
      <c r="BU60" s="39"/>
      <c r="BV60" s="39"/>
      <c r="BW60" s="39"/>
      <c r="BX60" s="39"/>
      <c r="BY60" s="39"/>
    </row>
    <row r="61" spans="1:77" s="176" customFormat="1" ht="20.100000000000001" customHeight="1" x14ac:dyDescent="0.25">
      <c r="A61" s="39"/>
      <c r="B61" s="109"/>
      <c r="C61" s="46"/>
      <c r="D61" s="46"/>
      <c r="E61" s="46"/>
      <c r="F61" s="46"/>
      <c r="G61" s="46"/>
      <c r="H61" s="46"/>
      <c r="I61" s="46"/>
      <c r="J61" s="46"/>
      <c r="K61" s="46"/>
      <c r="L61" s="46"/>
      <c r="M61" s="39"/>
      <c r="N61" s="39"/>
      <c r="O61" s="39"/>
      <c r="P61" s="39"/>
      <c r="Q61" s="39"/>
      <c r="R61" s="39"/>
      <c r="S61" s="44"/>
      <c r="T61" s="254"/>
      <c r="U61" s="254"/>
      <c r="V61" s="254"/>
      <c r="W61" s="254"/>
      <c r="X61" s="254"/>
      <c r="Y61" s="254"/>
      <c r="Z61" s="44"/>
      <c r="AA61" s="37"/>
      <c r="AB61" s="37"/>
      <c r="AC61" s="37"/>
      <c r="AD61" s="37"/>
      <c r="AE61" s="37"/>
      <c r="AF61" s="37"/>
      <c r="AG61" s="44"/>
      <c r="AH61" s="39"/>
      <c r="AI61" s="39"/>
      <c r="AJ61" s="39"/>
      <c r="AK61" s="39"/>
      <c r="AL61" s="39"/>
      <c r="AM61" s="39"/>
      <c r="AN61" s="39"/>
      <c r="AO61" s="39"/>
      <c r="AP61" s="39"/>
      <c r="AQ61" s="39"/>
      <c r="AR61" s="39"/>
      <c r="AS61" s="39"/>
      <c r="AT61" s="39"/>
      <c r="AU61" s="39"/>
      <c r="AV61" s="39"/>
      <c r="AW61" s="39"/>
      <c r="AX61" s="146"/>
      <c r="AY61" s="39"/>
      <c r="AZ61" s="39"/>
      <c r="BA61" s="39"/>
      <c r="BB61" s="39"/>
      <c r="BC61" s="39"/>
      <c r="BD61" s="39"/>
      <c r="BE61" s="39"/>
      <c r="BF61" s="39"/>
      <c r="BG61" s="39"/>
      <c r="BH61" s="39"/>
      <c r="BI61" s="39"/>
      <c r="BJ61" s="44"/>
      <c r="BK61" s="44"/>
      <c r="BL61" s="131"/>
      <c r="BM61" s="131"/>
      <c r="BN61" s="131"/>
      <c r="BO61" s="146"/>
      <c r="BP61" s="146"/>
      <c r="BQ61" s="146"/>
      <c r="BR61" s="39"/>
      <c r="BS61" s="39"/>
      <c r="BT61" s="39"/>
      <c r="BU61" s="39"/>
      <c r="BV61" s="39"/>
      <c r="BW61" s="39"/>
      <c r="BX61" s="39"/>
      <c r="BY61" s="39"/>
    </row>
    <row r="62" spans="1:77" s="176" customFormat="1" ht="20.100000000000001" customHeight="1" x14ac:dyDescent="0.25">
      <c r="A62" s="39"/>
      <c r="B62" s="109"/>
      <c r="C62" s="46"/>
      <c r="D62" s="46"/>
      <c r="E62" s="46"/>
      <c r="F62" s="46"/>
      <c r="G62" s="46"/>
      <c r="H62" s="46"/>
      <c r="I62" s="46"/>
      <c r="J62" s="46"/>
      <c r="K62" s="46"/>
      <c r="L62" s="46"/>
      <c r="M62" s="39"/>
      <c r="N62" s="39"/>
      <c r="O62" s="39"/>
      <c r="P62" s="39"/>
      <c r="Q62" s="39"/>
      <c r="R62" s="39"/>
      <c r="S62" s="44"/>
      <c r="T62" s="254"/>
      <c r="U62" s="254"/>
      <c r="V62" s="254"/>
      <c r="W62" s="254"/>
      <c r="X62" s="254"/>
      <c r="Y62" s="254"/>
      <c r="Z62" s="44"/>
      <c r="AA62" s="37"/>
      <c r="AB62" s="37"/>
      <c r="AC62" s="37"/>
      <c r="AD62" s="37"/>
      <c r="AE62" s="37"/>
      <c r="AF62" s="37"/>
      <c r="AG62" s="44"/>
      <c r="AH62" s="39"/>
      <c r="AI62" s="39"/>
      <c r="AJ62" s="39"/>
      <c r="AK62" s="39"/>
      <c r="AL62" s="39"/>
      <c r="AM62" s="39"/>
      <c r="AN62" s="39"/>
      <c r="AO62" s="39"/>
      <c r="AP62" s="39"/>
      <c r="AQ62" s="39"/>
      <c r="AR62" s="39"/>
      <c r="AS62" s="39"/>
      <c r="AT62" s="39"/>
      <c r="AU62" s="39"/>
      <c r="AV62" s="39"/>
      <c r="AW62" s="39"/>
      <c r="AX62" s="146"/>
      <c r="AY62" s="39"/>
      <c r="AZ62" s="39"/>
      <c r="BA62" s="39"/>
      <c r="BB62" s="39"/>
      <c r="BC62" s="39"/>
      <c r="BD62" s="39"/>
      <c r="BE62" s="39"/>
      <c r="BF62" s="39"/>
      <c r="BG62" s="39"/>
      <c r="BH62" s="39"/>
      <c r="BI62" s="39"/>
      <c r="BJ62" s="44"/>
      <c r="BK62" s="44"/>
      <c r="BL62" s="131"/>
      <c r="BM62" s="131"/>
      <c r="BN62" s="131"/>
      <c r="BO62" s="146"/>
      <c r="BP62" s="146"/>
      <c r="BQ62" s="146"/>
      <c r="BR62" s="39"/>
      <c r="BS62" s="39"/>
      <c r="BT62" s="39"/>
      <c r="BU62" s="39"/>
      <c r="BV62" s="39"/>
      <c r="BW62" s="39"/>
      <c r="BX62" s="39"/>
      <c r="BY62" s="39"/>
    </row>
    <row r="63" spans="1:77" s="176" customFormat="1" ht="20.100000000000001" customHeight="1" x14ac:dyDescent="0.25">
      <c r="A63" s="39"/>
      <c r="B63" s="109"/>
      <c r="C63" s="46"/>
      <c r="D63" s="46"/>
      <c r="E63" s="46"/>
      <c r="F63" s="46"/>
      <c r="G63" s="46"/>
      <c r="H63" s="46"/>
      <c r="I63" s="46"/>
      <c r="J63" s="46"/>
      <c r="K63" s="46"/>
      <c r="L63" s="46"/>
      <c r="M63" s="39"/>
      <c r="N63" s="39"/>
      <c r="O63" s="39"/>
      <c r="P63" s="39"/>
      <c r="Q63" s="39"/>
      <c r="R63" s="39"/>
      <c r="S63" s="44"/>
      <c r="T63" s="254"/>
      <c r="U63" s="254"/>
      <c r="V63" s="254"/>
      <c r="W63" s="254"/>
      <c r="X63" s="254"/>
      <c r="Y63" s="254"/>
      <c r="Z63" s="44"/>
      <c r="AA63" s="37"/>
      <c r="AB63" s="37"/>
      <c r="AC63" s="37"/>
      <c r="AD63" s="37"/>
      <c r="AE63" s="37"/>
      <c r="AF63" s="37"/>
      <c r="AG63" s="44"/>
      <c r="AH63" s="39"/>
      <c r="AI63" s="39"/>
      <c r="AJ63" s="39"/>
      <c r="AK63" s="39"/>
      <c r="AL63" s="39"/>
      <c r="AM63" s="39"/>
      <c r="AN63" s="39"/>
      <c r="AO63" s="39"/>
      <c r="AP63" s="39"/>
      <c r="AQ63" s="39"/>
      <c r="AR63" s="39"/>
      <c r="AS63" s="39"/>
      <c r="AT63" s="39"/>
      <c r="AU63" s="39"/>
      <c r="AV63" s="39"/>
      <c r="AW63" s="39"/>
      <c r="AX63" s="146"/>
      <c r="AY63" s="39"/>
      <c r="AZ63" s="39"/>
      <c r="BA63" s="39"/>
      <c r="BB63" s="39"/>
      <c r="BC63" s="39"/>
      <c r="BD63" s="39"/>
      <c r="BE63" s="39"/>
      <c r="BF63" s="39"/>
      <c r="BG63" s="39"/>
      <c r="BH63" s="39"/>
      <c r="BI63" s="39"/>
      <c r="BJ63" s="44"/>
      <c r="BK63" s="44"/>
      <c r="BL63" s="131"/>
      <c r="BM63" s="131"/>
      <c r="BN63" s="131"/>
      <c r="BO63" s="146"/>
      <c r="BP63" s="146"/>
      <c r="BQ63" s="146"/>
      <c r="BR63" s="39"/>
      <c r="BS63" s="39"/>
      <c r="BT63" s="39"/>
      <c r="BU63" s="39"/>
      <c r="BV63" s="39"/>
      <c r="BW63" s="39"/>
      <c r="BX63" s="39"/>
      <c r="BY63" s="39"/>
    </row>
    <row r="64" spans="1:77" s="176" customFormat="1" ht="20.100000000000001" customHeight="1" x14ac:dyDescent="0.25">
      <c r="A64" s="39"/>
      <c r="B64" s="109"/>
      <c r="C64" s="46"/>
      <c r="D64" s="46"/>
      <c r="E64" s="46"/>
      <c r="F64" s="46"/>
      <c r="G64" s="46"/>
      <c r="H64" s="46"/>
      <c r="I64" s="46"/>
      <c r="J64" s="46"/>
      <c r="K64" s="46"/>
      <c r="L64" s="46"/>
      <c r="M64" s="39"/>
      <c r="N64" s="39"/>
      <c r="O64" s="39"/>
      <c r="P64" s="39"/>
      <c r="Q64" s="39"/>
      <c r="R64" s="39"/>
      <c r="S64" s="44"/>
      <c r="T64" s="254"/>
      <c r="U64" s="254"/>
      <c r="V64" s="254"/>
      <c r="W64" s="254"/>
      <c r="X64" s="254"/>
      <c r="Y64" s="254"/>
      <c r="Z64" s="44"/>
      <c r="AA64" s="37"/>
      <c r="AB64" s="37"/>
      <c r="AC64" s="37"/>
      <c r="AD64" s="37"/>
      <c r="AE64" s="37"/>
      <c r="AF64" s="37"/>
      <c r="AG64" s="44"/>
      <c r="AH64" s="39"/>
      <c r="AI64" s="39"/>
      <c r="AJ64" s="39"/>
      <c r="AK64" s="39"/>
      <c r="AL64" s="39"/>
      <c r="AM64" s="39"/>
      <c r="AN64" s="39"/>
      <c r="AO64" s="39"/>
      <c r="AP64" s="39"/>
      <c r="AQ64" s="39"/>
      <c r="AR64" s="39"/>
      <c r="AS64" s="39"/>
      <c r="AT64" s="39"/>
      <c r="AU64" s="39"/>
      <c r="AV64" s="39"/>
      <c r="AW64" s="39"/>
      <c r="AX64" s="146"/>
      <c r="AY64" s="39"/>
      <c r="AZ64" s="39"/>
      <c r="BA64" s="39"/>
      <c r="BB64" s="39"/>
      <c r="BC64" s="39"/>
      <c r="BD64" s="39"/>
      <c r="BE64" s="39"/>
      <c r="BF64" s="39"/>
      <c r="BG64" s="39"/>
      <c r="BH64" s="39"/>
      <c r="BI64" s="39"/>
      <c r="BJ64" s="44"/>
      <c r="BK64" s="44"/>
      <c r="BL64" s="131"/>
      <c r="BM64" s="131"/>
      <c r="BN64" s="131"/>
      <c r="BO64" s="146"/>
      <c r="BP64" s="146"/>
      <c r="BQ64" s="146"/>
      <c r="BR64" s="39"/>
      <c r="BS64" s="39"/>
      <c r="BT64" s="39"/>
      <c r="BU64" s="39"/>
      <c r="BV64" s="39"/>
      <c r="BW64" s="39"/>
      <c r="BX64" s="39"/>
      <c r="BY64" s="39"/>
    </row>
    <row r="65" spans="1:77" s="176" customFormat="1" ht="20.100000000000001" customHeight="1" x14ac:dyDescent="0.25">
      <c r="A65" s="39"/>
      <c r="B65" s="109"/>
      <c r="C65" s="46"/>
      <c r="D65" s="46"/>
      <c r="E65" s="46"/>
      <c r="F65" s="46"/>
      <c r="G65" s="46"/>
      <c r="H65" s="46"/>
      <c r="I65" s="46"/>
      <c r="J65" s="46"/>
      <c r="K65" s="46"/>
      <c r="L65" s="46"/>
      <c r="M65" s="39"/>
      <c r="N65" s="39"/>
      <c r="O65" s="39"/>
      <c r="P65" s="39"/>
      <c r="Q65" s="39"/>
      <c r="R65" s="39"/>
      <c r="S65" s="44"/>
      <c r="T65" s="254"/>
      <c r="U65" s="254"/>
      <c r="V65" s="254"/>
      <c r="W65" s="254"/>
      <c r="X65" s="254"/>
      <c r="Y65" s="254"/>
      <c r="Z65" s="44"/>
      <c r="AA65" s="37"/>
      <c r="AB65" s="37"/>
      <c r="AC65" s="37"/>
      <c r="AD65" s="37"/>
      <c r="AE65" s="37"/>
      <c r="AF65" s="37"/>
      <c r="AG65" s="44"/>
      <c r="AH65" s="39"/>
      <c r="AI65" s="39"/>
      <c r="AJ65" s="39"/>
      <c r="AK65" s="39"/>
      <c r="AL65" s="39"/>
      <c r="AM65" s="39"/>
      <c r="AN65" s="39"/>
      <c r="AO65" s="39"/>
      <c r="AP65" s="39"/>
      <c r="AQ65" s="39"/>
      <c r="AR65" s="39"/>
      <c r="AS65" s="39"/>
      <c r="AT65" s="39"/>
      <c r="AU65" s="39"/>
      <c r="AV65" s="39"/>
      <c r="AW65" s="39"/>
      <c r="AX65" s="146"/>
      <c r="AY65" s="39"/>
      <c r="AZ65" s="39"/>
      <c r="BA65" s="39"/>
      <c r="BB65" s="39"/>
      <c r="BC65" s="39"/>
      <c r="BD65" s="39"/>
      <c r="BE65" s="39"/>
      <c r="BF65" s="39"/>
      <c r="BG65" s="39"/>
      <c r="BH65" s="39"/>
      <c r="BI65" s="39"/>
      <c r="BJ65" s="44"/>
      <c r="BK65" s="44"/>
      <c r="BL65" s="131"/>
      <c r="BM65" s="131"/>
      <c r="BN65" s="131"/>
      <c r="BO65" s="146"/>
      <c r="BP65" s="146"/>
      <c r="BQ65" s="146"/>
      <c r="BR65" s="39"/>
      <c r="BS65" s="39"/>
      <c r="BT65" s="39"/>
      <c r="BU65" s="39"/>
      <c r="BV65" s="39"/>
      <c r="BW65" s="39"/>
      <c r="BX65" s="39"/>
      <c r="BY65" s="39"/>
    </row>
    <row r="66" spans="1:77" s="176" customFormat="1" ht="20.100000000000001" customHeight="1" x14ac:dyDescent="0.25">
      <c r="A66" s="39"/>
      <c r="B66" s="109"/>
      <c r="C66" s="46"/>
      <c r="D66" s="46"/>
      <c r="E66" s="46"/>
      <c r="F66" s="46"/>
      <c r="G66" s="46"/>
      <c r="H66" s="46"/>
      <c r="I66" s="46"/>
      <c r="J66" s="46"/>
      <c r="K66" s="46"/>
      <c r="L66" s="46"/>
      <c r="M66" s="39"/>
      <c r="N66" s="39"/>
      <c r="O66" s="39"/>
      <c r="P66" s="39"/>
      <c r="Q66" s="39"/>
      <c r="R66" s="39"/>
      <c r="S66" s="44"/>
      <c r="T66" s="254"/>
      <c r="U66" s="254"/>
      <c r="V66" s="254"/>
      <c r="W66" s="254"/>
      <c r="X66" s="254"/>
      <c r="Y66" s="254"/>
      <c r="Z66" s="44"/>
      <c r="AA66" s="37"/>
      <c r="AB66" s="37"/>
      <c r="AC66" s="37"/>
      <c r="AD66" s="37"/>
      <c r="AE66" s="37"/>
      <c r="AF66" s="37"/>
      <c r="AG66" s="44"/>
      <c r="AH66" s="39"/>
      <c r="AI66" s="39"/>
      <c r="AJ66" s="39"/>
      <c r="AK66" s="39"/>
      <c r="AL66" s="39"/>
      <c r="AM66" s="39"/>
      <c r="AN66" s="39"/>
      <c r="AO66" s="39"/>
      <c r="AP66" s="39"/>
      <c r="AQ66" s="39"/>
      <c r="AR66" s="39"/>
      <c r="AS66" s="39"/>
      <c r="AT66" s="39"/>
      <c r="AU66" s="39"/>
      <c r="AV66" s="39"/>
      <c r="AW66" s="39"/>
      <c r="AX66" s="146"/>
      <c r="AY66" s="39"/>
      <c r="AZ66" s="39"/>
      <c r="BA66" s="39"/>
      <c r="BB66" s="39"/>
      <c r="BC66" s="39"/>
      <c r="BD66" s="39"/>
      <c r="BE66" s="39"/>
      <c r="BF66" s="39"/>
      <c r="BG66" s="39"/>
      <c r="BH66" s="39"/>
      <c r="BI66" s="39"/>
      <c r="BJ66" s="44"/>
      <c r="BK66" s="44"/>
      <c r="BL66" s="131"/>
      <c r="BM66" s="131"/>
      <c r="BN66" s="131"/>
      <c r="BO66" s="146"/>
      <c r="BP66" s="146"/>
      <c r="BQ66" s="146"/>
      <c r="BR66" s="39"/>
      <c r="BS66" s="39"/>
      <c r="BT66" s="39"/>
      <c r="BU66" s="39"/>
      <c r="BV66" s="39"/>
      <c r="BW66" s="39"/>
      <c r="BX66" s="39"/>
      <c r="BY66" s="39"/>
    </row>
    <row r="67" spans="1:77" s="176" customFormat="1" ht="20.100000000000001" customHeight="1" x14ac:dyDescent="0.25">
      <c r="A67" s="39"/>
      <c r="B67" s="148"/>
      <c r="C67" s="46"/>
      <c r="D67" s="149"/>
      <c r="E67" s="149"/>
      <c r="F67" s="149"/>
      <c r="G67" s="149"/>
      <c r="H67" s="46"/>
      <c r="I67" s="46"/>
      <c r="J67" s="119"/>
      <c r="K67" s="119"/>
      <c r="L67" s="119"/>
      <c r="M67" s="39"/>
      <c r="N67" s="39"/>
      <c r="O67" s="39"/>
      <c r="P67" s="39"/>
      <c r="Q67" s="39"/>
      <c r="R67" s="39"/>
      <c r="S67" s="44"/>
      <c r="T67" s="39"/>
      <c r="U67" s="39"/>
      <c r="V67" s="39"/>
      <c r="W67" s="39"/>
      <c r="X67" s="39"/>
      <c r="Y67" s="39"/>
      <c r="Z67" s="44"/>
      <c r="AA67" s="39"/>
      <c r="AB67" s="39"/>
      <c r="AC67" s="39"/>
      <c r="AD67" s="39"/>
      <c r="AE67" s="39"/>
      <c r="AF67" s="39"/>
      <c r="AG67" s="44"/>
      <c r="AH67" s="39"/>
      <c r="AI67" s="39"/>
      <c r="AJ67" s="39"/>
      <c r="AK67" s="39"/>
      <c r="AL67" s="39"/>
      <c r="AM67" s="39"/>
      <c r="AN67" s="39"/>
      <c r="AO67" s="39"/>
      <c r="AP67" s="39"/>
      <c r="AQ67" s="39"/>
      <c r="AR67" s="39"/>
      <c r="AS67" s="39"/>
      <c r="AT67" s="39"/>
      <c r="AU67" s="39"/>
      <c r="AV67" s="39"/>
      <c r="AW67" s="39"/>
      <c r="AX67" s="146"/>
      <c r="AY67" s="39"/>
      <c r="AZ67" s="39"/>
      <c r="BA67" s="39"/>
      <c r="BB67" s="39"/>
      <c r="BC67" s="39"/>
      <c r="BD67" s="39"/>
      <c r="BE67" s="39"/>
      <c r="BF67" s="39"/>
      <c r="BG67" s="39"/>
      <c r="BH67" s="39"/>
      <c r="BI67" s="39"/>
      <c r="BJ67" s="44"/>
      <c r="BK67" s="44"/>
      <c r="BL67" s="131"/>
      <c r="BM67" s="131"/>
      <c r="BN67" s="131"/>
      <c r="BO67" s="146"/>
      <c r="BP67" s="146"/>
      <c r="BQ67" s="146"/>
      <c r="BR67" s="39"/>
      <c r="BS67" s="39"/>
      <c r="BT67" s="39"/>
      <c r="BU67" s="39"/>
      <c r="BV67" s="39"/>
      <c r="BW67" s="39"/>
      <c r="BX67" s="39"/>
      <c r="BY67" s="39"/>
    </row>
    <row r="68" spans="1:77" s="176" customFormat="1" ht="20.100000000000001" hidden="1" customHeight="1" x14ac:dyDescent="0.25">
      <c r="B68" s="177"/>
      <c r="C68" s="177"/>
      <c r="D68" s="177"/>
      <c r="E68" s="177"/>
      <c r="F68" s="177"/>
      <c r="G68" s="177"/>
      <c r="H68" s="177"/>
      <c r="I68" s="177"/>
      <c r="J68" s="178"/>
      <c r="K68" s="178"/>
      <c r="L68" s="178"/>
      <c r="S68" s="179"/>
      <c r="Z68" s="179"/>
      <c r="AA68" s="175"/>
      <c r="AB68" s="175"/>
      <c r="AC68" s="175"/>
      <c r="AD68" s="175"/>
      <c r="AE68" s="175"/>
      <c r="AF68" s="175"/>
      <c r="AG68" s="179"/>
      <c r="AX68" s="180"/>
      <c r="BJ68" s="179"/>
      <c r="BK68" s="179"/>
      <c r="BL68" s="181"/>
      <c r="BM68" s="181"/>
      <c r="BN68" s="181"/>
      <c r="BO68" s="180"/>
      <c r="BP68" s="180"/>
      <c r="BQ68" s="180"/>
    </row>
    <row r="69" spans="1:77" s="176" customFormat="1" ht="20.100000000000001" hidden="1" customHeight="1" x14ac:dyDescent="0.2">
      <c r="B69" s="177"/>
      <c r="C69" s="177"/>
      <c r="D69" s="177"/>
      <c r="E69" s="177"/>
      <c r="F69" s="177"/>
      <c r="G69" s="177"/>
      <c r="H69" s="177"/>
      <c r="I69" s="177"/>
      <c r="J69" s="182"/>
      <c r="K69" s="182"/>
      <c r="L69" s="182"/>
      <c r="AG69" s="179"/>
      <c r="AX69" s="180"/>
      <c r="BJ69" s="179"/>
      <c r="BK69" s="179"/>
      <c r="BL69" s="181"/>
      <c r="BM69" s="181"/>
      <c r="BN69" s="181"/>
      <c r="BO69" s="180"/>
      <c r="BP69" s="180"/>
      <c r="BQ69" s="180"/>
    </row>
    <row r="70" spans="1:77" s="176" customFormat="1" ht="20.100000000000001" hidden="1" customHeight="1" x14ac:dyDescent="0.25">
      <c r="B70" s="177"/>
      <c r="C70" s="177"/>
      <c r="D70" s="177"/>
      <c r="E70" s="177"/>
      <c r="F70" s="177"/>
      <c r="G70" s="177"/>
      <c r="H70" s="177"/>
      <c r="I70" s="177"/>
      <c r="J70" s="177"/>
      <c r="K70" s="177"/>
      <c r="L70" s="177"/>
      <c r="AA70" s="175"/>
      <c r="AB70" s="175"/>
      <c r="AC70" s="175"/>
      <c r="AD70" s="175"/>
      <c r="AE70" s="175"/>
      <c r="AF70" s="175"/>
      <c r="AG70" s="179"/>
      <c r="AX70" s="180"/>
      <c r="BJ70" s="179"/>
      <c r="BK70" s="179"/>
      <c r="BL70" s="181"/>
      <c r="BM70" s="181"/>
      <c r="BN70" s="181"/>
      <c r="BO70" s="180"/>
      <c r="BP70" s="180"/>
      <c r="BQ70" s="180"/>
    </row>
    <row r="71" spans="1:77" s="176" customFormat="1" ht="20.100000000000001" hidden="1" customHeight="1" x14ac:dyDescent="0.2">
      <c r="B71" s="177"/>
      <c r="C71" s="177"/>
      <c r="D71" s="177"/>
      <c r="E71" s="177"/>
      <c r="F71" s="177"/>
      <c r="G71" s="177"/>
      <c r="H71" s="177"/>
      <c r="I71" s="177"/>
      <c r="J71" s="177"/>
      <c r="K71" s="177"/>
      <c r="L71" s="177"/>
      <c r="AG71" s="179"/>
      <c r="AH71" s="181"/>
      <c r="AI71" s="183"/>
      <c r="AJ71" s="183"/>
      <c r="AK71" s="183"/>
      <c r="AL71" s="183"/>
      <c r="AM71" s="183"/>
      <c r="AX71" s="180"/>
      <c r="BJ71" s="179"/>
      <c r="BK71" s="179"/>
      <c r="BL71" s="181"/>
      <c r="BM71" s="181"/>
      <c r="BN71" s="181"/>
      <c r="BO71" s="180"/>
      <c r="BP71" s="180"/>
      <c r="BQ71" s="180"/>
    </row>
  </sheetData>
  <sheetProtection algorithmName="SHA-512" hashValue="FTUJDIMVpOhjCGRXe3AHD6uWxeybQBeJU2R+UxUiVYKJg/s1li8kHeSe/9nVqAR2Px7JgFKPuJB3yIOiRpng1w==" saltValue="OrCZeC1DwADn8MSlvjgogw==" spinCount="100000" sheet="1" selectLockedCells="1"/>
  <mergeCells count="57">
    <mergeCell ref="E3:E5"/>
    <mergeCell ref="T5:X5"/>
    <mergeCell ref="T6:Y6"/>
    <mergeCell ref="AA5:AE5"/>
    <mergeCell ref="AA6:AF6"/>
    <mergeCell ref="M6:R6"/>
    <mergeCell ref="F6:I6"/>
    <mergeCell ref="H3:I5"/>
    <mergeCell ref="BC5:BH5"/>
    <mergeCell ref="BC6:BH6"/>
    <mergeCell ref="AH5:AM5"/>
    <mergeCell ref="AV37:BA38"/>
    <mergeCell ref="AV5:BA5"/>
    <mergeCell ref="AV34:BA34"/>
    <mergeCell ref="AO34:AT34"/>
    <mergeCell ref="AH34:AM34"/>
    <mergeCell ref="AO35:AT36"/>
    <mergeCell ref="AO37:AT39"/>
    <mergeCell ref="AH35:AM37"/>
    <mergeCell ref="AH38:AM40"/>
    <mergeCell ref="AA34:AF34"/>
    <mergeCell ref="T34:Y34"/>
    <mergeCell ref="AA35:AF40"/>
    <mergeCell ref="AA41:AF45"/>
    <mergeCell ref="BS5:BX5"/>
    <mergeCell ref="BS6:BX6"/>
    <mergeCell ref="BJ5:BQ5"/>
    <mergeCell ref="BL6:BQ7"/>
    <mergeCell ref="BJ6:BJ7"/>
    <mergeCell ref="BJ35:BQ37"/>
    <mergeCell ref="AV6:BA6"/>
    <mergeCell ref="AO5:AT5"/>
    <mergeCell ref="AH6:AM6"/>
    <mergeCell ref="AO6:AT6"/>
    <mergeCell ref="BJ34:BQ34"/>
    <mergeCell ref="AV35:BA36"/>
    <mergeCell ref="T49:Y54"/>
    <mergeCell ref="T35:Y40"/>
    <mergeCell ref="T41:Y45"/>
    <mergeCell ref="T46:Y48"/>
    <mergeCell ref="AA46:AF48"/>
    <mergeCell ref="B3:D3"/>
    <mergeCell ref="J7:J8"/>
    <mergeCell ref="B33:H33"/>
    <mergeCell ref="M35:R38"/>
    <mergeCell ref="M39:R41"/>
    <mergeCell ref="M34:R34"/>
    <mergeCell ref="B5:C5"/>
    <mergeCell ref="M5:R5"/>
    <mergeCell ref="C7:C8"/>
    <mergeCell ref="D7:D8"/>
    <mergeCell ref="G7:G8"/>
    <mergeCell ref="E7:E8"/>
    <mergeCell ref="H7:H8"/>
    <mergeCell ref="I7:I8"/>
    <mergeCell ref="F7:F8"/>
    <mergeCell ref="C6:E6"/>
  </mergeCells>
  <dataValidations count="4">
    <dataValidation allowBlank="1" showErrorMessage="1" sqref="F15 D11:I11 F9:F11 D12:F12 D16:I31 D13:I14" xr:uid="{D353A6A2-1A59-4778-9B12-3E012DC7ECC4}"/>
    <dataValidation allowBlank="1" showErrorMessage="1" promptTitle="areal" sqref="D9:E9 G9:I9 F9:F10 D11:F11 F14:F15 D12:I13 D16:I31" xr:uid="{D0D4F132-E0E6-481F-A768-CB334F630129}"/>
    <dataValidation allowBlank="1" showErrorMessage="1" promptTitle="Lastkapacitet" sqref="G10:I11 D14:E14 D10:E11 G14:I14" xr:uid="{68882DCC-1E1B-4135-809F-52D8486267A5}"/>
    <dataValidation type="whole" showErrorMessage="1" error="Hvis markoperation ikke udføres skal cellen efterlades tom" promptTitle="Indtast tal mellem 1 og 10" prompt="Hvis markoperation ikke udføres efterlades cellen tom" sqref="C9:C31" xr:uid="{01956400-8E48-41DE-802D-6EE2D7B154D8}">
      <formula1>1</formula1>
      <formula2>10</formula2>
    </dataValidation>
  </dataValidations>
  <pageMargins left="0.7" right="0.7" top="0.75" bottom="0.75" header="0.3" footer="0.3"/>
  <pageSetup paperSize="9" orientation="portrait" r:id="rId1"/>
  <ignoredErrors>
    <ignoredError sqref="D11"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3E00958-7315-44C8-81C8-3195568D7BCF}">
          <x14:formula1>
            <xm:f>Standardtal!$A$5:$A$37</xm:f>
          </x14:formula1>
          <xm:sqref>B10 B29:B31 B23:B25 B20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0964D-9D62-404C-963B-7C6FFC855494}">
  <sheetPr>
    <tabColor theme="8" tint="0.39997558519241921"/>
    <pageSetUpPr fitToPage="1"/>
  </sheetPr>
  <dimension ref="A1:AF108"/>
  <sheetViews>
    <sheetView showGridLines="0" zoomScaleNormal="100" workbookViewId="0">
      <selection activeCell="N33" sqref="N33"/>
    </sheetView>
  </sheetViews>
  <sheetFormatPr defaultColWidth="0" defaultRowHeight="15" zeroHeight="1" x14ac:dyDescent="0.25"/>
  <cols>
    <col min="1" max="1" width="1.85546875" style="175" customWidth="1"/>
    <col min="2" max="2" width="50.28515625" style="175" bestFit="1" customWidth="1"/>
    <col min="3" max="3" width="10.42578125" style="175" customWidth="1"/>
    <col min="4" max="4" width="11" style="175" customWidth="1"/>
    <col min="5" max="5" width="9.7109375" style="175" customWidth="1"/>
    <col min="6" max="6" width="10.7109375" style="175" customWidth="1"/>
    <col min="7" max="7" width="9.7109375" style="175" customWidth="1"/>
    <col min="8" max="8" width="11.42578125" style="175" customWidth="1"/>
    <col min="9" max="9" width="2.140625" style="175" customWidth="1"/>
    <col min="10" max="10" width="7.28515625" style="175" customWidth="1"/>
    <col min="11" max="11" width="7" style="175" customWidth="1"/>
    <col min="12" max="12" width="2.140625" style="175" customWidth="1"/>
    <col min="13" max="13" width="7.28515625" style="175" customWidth="1"/>
    <col min="14" max="14" width="7" style="175" customWidth="1"/>
    <col min="15" max="15" width="1.85546875" style="175" customWidth="1"/>
    <col min="16" max="16" width="10.85546875" style="175" customWidth="1"/>
    <col min="17" max="17" width="10.7109375" style="175" customWidth="1"/>
    <col min="18" max="18" width="10.42578125" style="175" customWidth="1"/>
    <col min="19" max="19" width="11.140625" style="175" customWidth="1"/>
    <col min="20" max="20" width="11.85546875" style="175" customWidth="1"/>
    <col min="21" max="21" width="10.7109375" style="175" customWidth="1"/>
    <col min="22" max="22" width="1.85546875" style="175" customWidth="1"/>
    <col min="23" max="27" width="9.28515625" style="175" customWidth="1"/>
    <col min="28" max="28" width="10.42578125" style="175" customWidth="1"/>
    <col min="29" max="32" width="9.140625" style="175" customWidth="1"/>
    <col min="33" max="16384" width="9.140625" style="175" hidden="1"/>
  </cols>
  <sheetData>
    <row r="1" spans="1:30" ht="21" x14ac:dyDescent="0.35">
      <c r="A1" s="37"/>
      <c r="B1" s="118" t="s">
        <v>129</v>
      </c>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row>
    <row r="2" spans="1:30" ht="10.5" customHeight="1" x14ac:dyDescent="0.35">
      <c r="A2" s="37"/>
      <c r="B2" s="118"/>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row>
    <row r="3" spans="1:30" ht="32.25" customHeight="1" x14ac:dyDescent="0.25">
      <c r="A3" s="37"/>
      <c r="B3" s="297" t="str">
        <f>'Brændstof Korn m gylle'!B3</f>
        <v>Korn, handels- og husdyrgødning, halm nedmuldes</v>
      </c>
      <c r="C3" s="381" t="s">
        <v>48</v>
      </c>
      <c r="D3" s="381"/>
      <c r="E3" s="381"/>
      <c r="F3" s="381"/>
      <c r="G3" s="381"/>
      <c r="H3" s="335">
        <f>'Brændstof Korn m gylle'!Y5</f>
        <v>15</v>
      </c>
      <c r="I3" s="37"/>
      <c r="J3" s="382" t="s">
        <v>105</v>
      </c>
      <c r="K3" s="383"/>
      <c r="L3" s="37"/>
      <c r="M3" s="382" t="s">
        <v>104</v>
      </c>
      <c r="N3" s="383"/>
      <c r="O3" s="37"/>
      <c r="P3" s="37"/>
      <c r="Q3" s="37"/>
      <c r="R3" s="37"/>
      <c r="S3" s="37"/>
      <c r="T3" s="37"/>
      <c r="U3" s="37"/>
      <c r="V3" s="37"/>
      <c r="W3" s="37"/>
      <c r="X3" s="37"/>
      <c r="Y3" s="37"/>
      <c r="Z3" s="37"/>
      <c r="AA3" s="37"/>
      <c r="AB3" s="37"/>
      <c r="AC3" s="37"/>
      <c r="AD3" s="37"/>
    </row>
    <row r="4" spans="1:30" s="195" customFormat="1" ht="15" customHeight="1" x14ac:dyDescent="0.2">
      <c r="A4" s="96"/>
      <c r="B4" s="96"/>
      <c r="C4" s="381"/>
      <c r="D4" s="381"/>
      <c r="E4" s="381"/>
      <c r="F4" s="381"/>
      <c r="G4" s="381"/>
      <c r="H4" s="335"/>
      <c r="I4" s="85"/>
      <c r="J4" s="384"/>
      <c r="K4" s="385"/>
      <c r="L4" s="85"/>
      <c r="M4" s="384"/>
      <c r="N4" s="385"/>
      <c r="O4" s="85"/>
      <c r="P4" s="96"/>
      <c r="Q4" s="96"/>
      <c r="R4" s="96"/>
      <c r="S4" s="96"/>
      <c r="T4" s="96"/>
      <c r="U4" s="96"/>
      <c r="V4" s="96"/>
      <c r="W4" s="96"/>
      <c r="X4" s="96"/>
      <c r="Y4" s="96"/>
      <c r="Z4" s="96"/>
      <c r="AA4" s="96"/>
      <c r="AB4" s="96"/>
      <c r="AC4" s="96"/>
      <c r="AD4" s="96"/>
    </row>
    <row r="5" spans="1:30" s="195" customFormat="1" ht="34.5" customHeight="1" x14ac:dyDescent="0.2">
      <c r="A5" s="96"/>
      <c r="B5" s="386" t="s">
        <v>127</v>
      </c>
      <c r="C5" s="389" t="s">
        <v>106</v>
      </c>
      <c r="D5" s="390"/>
      <c r="E5" s="390"/>
      <c r="F5" s="390"/>
      <c r="G5" s="390"/>
      <c r="H5" s="391"/>
      <c r="I5" s="86"/>
      <c r="J5" s="392" t="s">
        <v>125</v>
      </c>
      <c r="K5" s="393"/>
      <c r="L5" s="98"/>
      <c r="M5" s="392" t="s">
        <v>126</v>
      </c>
      <c r="N5" s="393"/>
      <c r="O5" s="98"/>
      <c r="P5" s="405" t="s">
        <v>177</v>
      </c>
      <c r="Q5" s="406"/>
      <c r="R5" s="406"/>
      <c r="S5" s="406"/>
      <c r="T5" s="406"/>
      <c r="U5" s="407"/>
      <c r="V5" s="105"/>
      <c r="W5" s="405" t="s">
        <v>103</v>
      </c>
      <c r="X5" s="406"/>
      <c r="Y5" s="406"/>
      <c r="Z5" s="406"/>
      <c r="AA5" s="406"/>
      <c r="AB5" s="407"/>
      <c r="AC5" s="96"/>
      <c r="AD5" s="96"/>
    </row>
    <row r="6" spans="1:30" s="195" customFormat="1" ht="60" customHeight="1" x14ac:dyDescent="0.2">
      <c r="A6" s="96"/>
      <c r="B6" s="387"/>
      <c r="C6" s="408" t="s">
        <v>110</v>
      </c>
      <c r="D6" s="409"/>
      <c r="E6" s="409"/>
      <c r="F6" s="409"/>
      <c r="G6" s="409"/>
      <c r="H6" s="410"/>
      <c r="I6" s="87"/>
      <c r="J6" s="394"/>
      <c r="K6" s="395"/>
      <c r="L6" s="99"/>
      <c r="M6" s="394"/>
      <c r="N6" s="395"/>
      <c r="O6" s="99"/>
      <c r="P6" s="411" t="s">
        <v>102</v>
      </c>
      <c r="Q6" s="412"/>
      <c r="R6" s="412"/>
      <c r="S6" s="412"/>
      <c r="T6" s="412"/>
      <c r="U6" s="413"/>
      <c r="V6" s="105"/>
      <c r="W6" s="411" t="s">
        <v>101</v>
      </c>
      <c r="X6" s="412"/>
      <c r="Y6" s="412"/>
      <c r="Z6" s="412"/>
      <c r="AA6" s="412"/>
      <c r="AB6" s="413"/>
      <c r="AC6" s="96"/>
      <c r="AD6" s="96"/>
    </row>
    <row r="7" spans="1:30" s="195" customFormat="1" ht="16.5" customHeight="1" x14ac:dyDescent="0.2">
      <c r="A7" s="96"/>
      <c r="B7" s="387"/>
      <c r="C7" s="414" t="s">
        <v>109</v>
      </c>
      <c r="D7" s="415"/>
      <c r="E7" s="415"/>
      <c r="F7" s="415"/>
      <c r="G7" s="415"/>
      <c r="H7" s="416"/>
      <c r="I7" s="87"/>
      <c r="J7" s="394"/>
      <c r="K7" s="395"/>
      <c r="L7" s="99"/>
      <c r="M7" s="394"/>
      <c r="N7" s="395"/>
      <c r="O7" s="99"/>
      <c r="P7" s="417" t="str">
        <f>C7</f>
        <v>Kørselsafstand (km)</v>
      </c>
      <c r="Q7" s="417"/>
      <c r="R7" s="417"/>
      <c r="S7" s="417"/>
      <c r="T7" s="417"/>
      <c r="U7" s="417"/>
      <c r="V7" s="105"/>
      <c r="W7" s="414" t="str">
        <f>C7</f>
        <v>Kørselsafstand (km)</v>
      </c>
      <c r="X7" s="415"/>
      <c r="Y7" s="415"/>
      <c r="Z7" s="415"/>
      <c r="AA7" s="415"/>
      <c r="AB7" s="416"/>
      <c r="AC7" s="96"/>
      <c r="AD7" s="96"/>
    </row>
    <row r="8" spans="1:30" s="195" customFormat="1" ht="16.5" customHeight="1" x14ac:dyDescent="0.2">
      <c r="A8" s="96"/>
      <c r="B8" s="387"/>
      <c r="C8" s="76">
        <f>'Brændstof Korn m gylle'!M7</f>
        <v>3</v>
      </c>
      <c r="D8" s="76">
        <f>'Brændstof Korn m gylle'!N7</f>
        <v>3</v>
      </c>
      <c r="E8" s="76">
        <f>'Brændstof Korn m gylle'!O7</f>
        <v>3</v>
      </c>
      <c r="F8" s="76">
        <f>'Brændstof Korn m gylle'!P7</f>
        <v>3</v>
      </c>
      <c r="G8" s="76">
        <f>'Brændstof Korn m gylle'!Q7</f>
        <v>3</v>
      </c>
      <c r="H8" s="76">
        <f>'Brændstof Korn m gylle'!R7</f>
        <v>3</v>
      </c>
      <c r="I8" s="87"/>
      <c r="J8" s="396"/>
      <c r="K8" s="397"/>
      <c r="L8" s="99"/>
      <c r="M8" s="396"/>
      <c r="N8" s="397"/>
      <c r="O8" s="99"/>
      <c r="P8" s="76">
        <f>C8</f>
        <v>3</v>
      </c>
      <c r="Q8" s="76">
        <f>D8</f>
        <v>3</v>
      </c>
      <c r="R8" s="76">
        <f>E8</f>
        <v>3</v>
      </c>
      <c r="S8" s="76">
        <f>F8</f>
        <v>3</v>
      </c>
      <c r="T8" s="76">
        <f>G8</f>
        <v>3</v>
      </c>
      <c r="U8" s="76">
        <f>H8</f>
        <v>3</v>
      </c>
      <c r="V8" s="105"/>
      <c r="W8" s="76">
        <f>C8</f>
        <v>3</v>
      </c>
      <c r="X8" s="76">
        <f>D8</f>
        <v>3</v>
      </c>
      <c r="Y8" s="76">
        <f>E8</f>
        <v>3</v>
      </c>
      <c r="Z8" s="76">
        <f>F8</f>
        <v>3</v>
      </c>
      <c r="AA8" s="76">
        <f>G8</f>
        <v>3</v>
      </c>
      <c r="AB8" s="76">
        <f>H8</f>
        <v>3</v>
      </c>
      <c r="AC8" s="96"/>
      <c r="AD8" s="96"/>
    </row>
    <row r="9" spans="1:30" s="195" customFormat="1" ht="18.75" customHeight="1" x14ac:dyDescent="0.2">
      <c r="A9" s="96"/>
      <c r="B9" s="387"/>
      <c r="C9" s="398" t="s">
        <v>100</v>
      </c>
      <c r="D9" s="399"/>
      <c r="E9" s="399"/>
      <c r="F9" s="399"/>
      <c r="G9" s="399"/>
      <c r="H9" s="399"/>
      <c r="I9" s="88"/>
      <c r="J9" s="400">
        <f>Standardtal!$E$13</f>
        <v>600</v>
      </c>
      <c r="K9" s="401"/>
      <c r="L9" s="99"/>
      <c r="M9" s="400">
        <f>Standardtal!$E$15</f>
        <v>20</v>
      </c>
      <c r="N9" s="401"/>
      <c r="O9" s="99"/>
      <c r="P9" s="418" t="str">
        <f>C9</f>
        <v>Areal [ha]</v>
      </c>
      <c r="Q9" s="418"/>
      <c r="R9" s="418"/>
      <c r="S9" s="418"/>
      <c r="T9" s="418"/>
      <c r="U9" s="418"/>
      <c r="V9" s="105"/>
      <c r="W9" s="398" t="str">
        <f>C9</f>
        <v>Areal [ha]</v>
      </c>
      <c r="X9" s="399"/>
      <c r="Y9" s="399"/>
      <c r="Z9" s="399"/>
      <c r="AA9" s="399"/>
      <c r="AB9" s="419"/>
      <c r="AC9" s="96"/>
      <c r="AD9" s="96"/>
    </row>
    <row r="10" spans="1:30" s="195" customFormat="1" ht="20.100000000000001" customHeight="1" x14ac:dyDescent="0.2">
      <c r="A10" s="96"/>
      <c r="B10" s="388"/>
      <c r="C10" s="227">
        <f>'Brændstof Korn m gylle'!M8</f>
        <v>1</v>
      </c>
      <c r="D10" s="227">
        <f>'Brændstof Korn m gylle'!N8</f>
        <v>3</v>
      </c>
      <c r="E10" s="227">
        <f>'Brændstof Korn m gylle'!O8</f>
        <v>10</v>
      </c>
      <c r="F10" s="227">
        <f>'Brændstof Korn m gylle'!P8</f>
        <v>25</v>
      </c>
      <c r="G10" s="227">
        <f>'Brændstof Korn m gylle'!Q8</f>
        <v>100</v>
      </c>
      <c r="H10" s="227">
        <f>'Brændstof Korn m gylle'!R8</f>
        <v>250</v>
      </c>
      <c r="I10" s="89"/>
      <c r="J10" s="420" t="s">
        <v>94</v>
      </c>
      <c r="K10" s="421"/>
      <c r="L10" s="99"/>
      <c r="M10" s="420" t="s">
        <v>95</v>
      </c>
      <c r="N10" s="421"/>
      <c r="O10" s="99"/>
      <c r="P10" s="77">
        <f>C10</f>
        <v>1</v>
      </c>
      <c r="Q10" s="78">
        <f>D10</f>
        <v>3</v>
      </c>
      <c r="R10" s="78">
        <f>E10</f>
        <v>10</v>
      </c>
      <c r="S10" s="78">
        <f>F10</f>
        <v>25</v>
      </c>
      <c r="T10" s="78">
        <f>G10</f>
        <v>100</v>
      </c>
      <c r="U10" s="78">
        <f>H10</f>
        <v>250</v>
      </c>
      <c r="V10" s="106"/>
      <c r="W10" s="77">
        <f t="shared" ref="W10:AB10" si="0">P10</f>
        <v>1</v>
      </c>
      <c r="X10" s="77">
        <f t="shared" si="0"/>
        <v>3</v>
      </c>
      <c r="Y10" s="77">
        <f t="shared" si="0"/>
        <v>10</v>
      </c>
      <c r="Z10" s="77">
        <f t="shared" si="0"/>
        <v>25</v>
      </c>
      <c r="AA10" s="77">
        <f t="shared" si="0"/>
        <v>100</v>
      </c>
      <c r="AB10" s="77">
        <f t="shared" si="0"/>
        <v>250</v>
      </c>
      <c r="AC10" s="96"/>
      <c r="AD10" s="96"/>
    </row>
    <row r="11" spans="1:30" s="195" customFormat="1" ht="20.100000000000001" customHeight="1" x14ac:dyDescent="0.2">
      <c r="A11" s="96"/>
      <c r="B11" s="49" t="str">
        <f>'Brændstof Korn m gylle'!B9</f>
        <v>Pløjning</v>
      </c>
      <c r="C11" s="228">
        <f>IF('Brændstof Korn m gylle'!M9="",0,'Brændstof Korn m gylle'!M9)+IF('Brændstof Korn m gylle'!T9="",0,'Brændstof Korn m gylle'!T9)+IF('Brændstof Korn m gylle'!AA9="",0,'Brændstof Korn m gylle'!AA9)</f>
        <v>1</v>
      </c>
      <c r="D11" s="228">
        <f>IF('Brændstof Korn m gylle'!N9="",0,'Brændstof Korn m gylle'!N9)+IF('Brændstof Korn m gylle'!U9="",0,'Brændstof Korn m gylle'!U9)+IF('Brændstof Korn m gylle'!AB9="",0,'Brændstof Korn m gylle'!AB9)</f>
        <v>1</v>
      </c>
      <c r="E11" s="228">
        <f>IF('Brændstof Korn m gylle'!O9="",0,'Brændstof Korn m gylle'!O9)+IF('Brændstof Korn m gylle'!V9="",0,'Brændstof Korn m gylle'!V9)+IF('Brændstof Korn m gylle'!AC9="",0,'Brændstof Korn m gylle'!AC9)</f>
        <v>1</v>
      </c>
      <c r="F11" s="228">
        <f>IF('Brændstof Korn m gylle'!P9="",0,'Brændstof Korn m gylle'!P9)+IF('Brændstof Korn m gylle'!W9="",0,'Brændstof Korn m gylle'!W9)+IF('Brændstof Korn m gylle'!AD9="",0,'Brændstof Korn m gylle'!AD9)</f>
        <v>2</v>
      </c>
      <c r="G11" s="228">
        <f>IF('Brændstof Korn m gylle'!Q9="",0,'Brændstof Korn m gylle'!Q9)+IF('Brændstof Korn m gylle'!X9="",0,'Brændstof Korn m gylle'!X9)+IF('Brændstof Korn m gylle'!AE9="",0,'Brændstof Korn m gylle'!AE9)</f>
        <v>5</v>
      </c>
      <c r="H11" s="228">
        <f>IF('Brændstof Korn m gylle'!R9="",0,'Brændstof Korn m gylle'!R9)+IF('Brændstof Korn m gylle'!Y9="",0,'Brændstof Korn m gylle'!Y9)+IF('Brændstof Korn m gylle'!AF9="",0,'Brændstof Korn m gylle'!AF9)</f>
        <v>13</v>
      </c>
      <c r="I11" s="90"/>
      <c r="J11" s="50">
        <f>IF($K11="",$J$9,$K11)</f>
        <v>600</v>
      </c>
      <c r="K11" s="81"/>
      <c r="L11" s="100"/>
      <c r="M11" s="51">
        <f>IF($N11="",$M$9,$N11)</f>
        <v>20</v>
      </c>
      <c r="N11" s="83"/>
      <c r="O11" s="100"/>
      <c r="P11" s="79">
        <f t="shared" ref="P11:U11" si="1">2*C11*P$8/$M11*$J11</f>
        <v>180</v>
      </c>
      <c r="Q11" s="79">
        <f t="shared" si="1"/>
        <v>180</v>
      </c>
      <c r="R11" s="79">
        <f t="shared" si="1"/>
        <v>180</v>
      </c>
      <c r="S11" s="79">
        <f t="shared" si="1"/>
        <v>360</v>
      </c>
      <c r="T11" s="79">
        <f t="shared" si="1"/>
        <v>900</v>
      </c>
      <c r="U11" s="79">
        <f t="shared" si="1"/>
        <v>2340</v>
      </c>
      <c r="V11" s="107"/>
      <c r="W11" s="80">
        <f t="shared" ref="W11:AB11" si="2">2*C11*W$8/$M11</f>
        <v>0.3</v>
      </c>
      <c r="X11" s="80">
        <f t="shared" si="2"/>
        <v>0.3</v>
      </c>
      <c r="Y11" s="80">
        <f t="shared" si="2"/>
        <v>0.3</v>
      </c>
      <c r="Z11" s="80">
        <f t="shared" si="2"/>
        <v>0.6</v>
      </c>
      <c r="AA11" s="80">
        <f t="shared" si="2"/>
        <v>1.5</v>
      </c>
      <c r="AB11" s="80">
        <f t="shared" si="2"/>
        <v>3.9</v>
      </c>
      <c r="AC11" s="96"/>
      <c r="AD11" s="96"/>
    </row>
    <row r="12" spans="1:30" s="195" customFormat="1" ht="20.100000000000001" customHeight="1" x14ac:dyDescent="0.2">
      <c r="A12" s="96"/>
      <c r="B12" s="49" t="str">
        <f>'Brændstof Korn m gylle'!B10</f>
        <v>Såning+harvning, kombi</v>
      </c>
      <c r="C12" s="228">
        <f>IF('Brændstof Korn m gylle'!M10="",0,'Brændstof Korn m gylle'!M10)+IF('Brændstof Korn m gylle'!T10="",0,'Brændstof Korn m gylle'!T10)+IF('Brændstof Korn m gylle'!AA10="",0,'Brændstof Korn m gylle'!AA10)</f>
        <v>1</v>
      </c>
      <c r="D12" s="228">
        <f>IF('Brændstof Korn m gylle'!N10="",0,'Brændstof Korn m gylle'!N10)+IF('Brændstof Korn m gylle'!U10="",0,'Brændstof Korn m gylle'!U10)+IF('Brændstof Korn m gylle'!AB10="",0,'Brændstof Korn m gylle'!AB10)</f>
        <v>1</v>
      </c>
      <c r="E12" s="228">
        <f>IF('Brændstof Korn m gylle'!O10="",0,'Brændstof Korn m gylle'!O10)+IF('Brændstof Korn m gylle'!V10="",0,'Brændstof Korn m gylle'!V10)+IF('Brændstof Korn m gylle'!AC10="",0,'Brændstof Korn m gylle'!AC10)</f>
        <v>2</v>
      </c>
      <c r="F12" s="228">
        <f>IF('Brændstof Korn m gylle'!P10="",0,'Brændstof Korn m gylle'!P10)+IF('Brændstof Korn m gylle'!W10="",0,'Brændstof Korn m gylle'!W10)+IF('Brændstof Korn m gylle'!AD10="",0,'Brændstof Korn m gylle'!AD10)</f>
        <v>2</v>
      </c>
      <c r="G12" s="228">
        <f>IF('Brændstof Korn m gylle'!Q10="",0,'Brændstof Korn m gylle'!Q10)+IF('Brændstof Korn m gylle'!X10="",0,'Brændstof Korn m gylle'!X10)+IF('Brændstof Korn m gylle'!AE10="",0,'Brændstof Korn m gylle'!AE10)</f>
        <v>3</v>
      </c>
      <c r="H12" s="228">
        <f>IF('Brændstof Korn m gylle'!R10="",0,'Brændstof Korn m gylle'!R10)+IF('Brændstof Korn m gylle'!Y10="",0,'Brændstof Korn m gylle'!Y10)+IF('Brændstof Korn m gylle'!AF10="",0,'Brændstof Korn m gylle'!AF10)</f>
        <v>6</v>
      </c>
      <c r="I12" s="90"/>
      <c r="J12" s="50">
        <f t="shared" ref="J12:J33" si="3">IF($K12="",$J$9,$K12)</f>
        <v>600</v>
      </c>
      <c r="K12" s="82"/>
      <c r="L12" s="100"/>
      <c r="M12" s="51">
        <f t="shared" ref="M12:M33" si="4">IF($N12="",$M$9,$N12)</f>
        <v>20</v>
      </c>
      <c r="N12" s="28"/>
      <c r="O12" s="100"/>
      <c r="P12" s="79">
        <f t="shared" ref="P12:P33" si="5">2*C12*P$8/$M12*$J12</f>
        <v>180</v>
      </c>
      <c r="Q12" s="79">
        <f t="shared" ref="Q12:Q33" si="6">2*D12*Q$8/$M12*$J12</f>
        <v>180</v>
      </c>
      <c r="R12" s="79">
        <f t="shared" ref="R12:R33" si="7">2*E12*R$8/$M12*$J12</f>
        <v>360</v>
      </c>
      <c r="S12" s="79">
        <f t="shared" ref="S12:S33" si="8">2*F12*S$8/$M12*$J12</f>
        <v>360</v>
      </c>
      <c r="T12" s="79">
        <f t="shared" ref="T12:T33" si="9">2*G12*T$8/$M12*$J12</f>
        <v>540</v>
      </c>
      <c r="U12" s="79">
        <f t="shared" ref="U12:U33" si="10">2*H12*U$8/$M12*$J12</f>
        <v>1080</v>
      </c>
      <c r="V12" s="107"/>
      <c r="W12" s="80">
        <f t="shared" ref="W12:W33" si="11">2*C12*W$8/$M12</f>
        <v>0.3</v>
      </c>
      <c r="X12" s="80">
        <f t="shared" ref="X12:X33" si="12">2*D12*X$8/$M12</f>
        <v>0.3</v>
      </c>
      <c r="Y12" s="80">
        <f t="shared" ref="Y12:Y33" si="13">2*E12*Y$8/$M12</f>
        <v>0.6</v>
      </c>
      <c r="Z12" s="80">
        <f t="shared" ref="Z12:Z33" si="14">2*F12*Z$8/$M12</f>
        <v>0.6</v>
      </c>
      <c r="AA12" s="80">
        <f t="shared" ref="AA12:AA33" si="15">2*G12*AA$8/$M12</f>
        <v>0.9</v>
      </c>
      <c r="AB12" s="80">
        <f t="shared" ref="AB12:AB33" si="16">2*H12*AB$8/$M12</f>
        <v>1.8</v>
      </c>
      <c r="AC12" s="96"/>
      <c r="AD12" s="96"/>
    </row>
    <row r="13" spans="1:30" s="195" customFormat="1" ht="20.100000000000001" customHeight="1" x14ac:dyDescent="0.2">
      <c r="A13" s="96"/>
      <c r="B13" s="49" t="str">
        <f>'Brændstof Korn m gylle'!B11</f>
        <v>Sprøjtning</v>
      </c>
      <c r="C13" s="228">
        <f>IF('Brændstof Korn m gylle'!M11="",0,'Brændstof Korn m gylle'!M11)+IF('Brændstof Korn m gylle'!T11="",0,'Brændstof Korn m gylle'!T11)+IF('Brændstof Korn m gylle'!AA11="",0,'Brændstof Korn m gylle'!AA11)</f>
        <v>3</v>
      </c>
      <c r="D13" s="228">
        <f>IF('Brændstof Korn m gylle'!N11="",0,'Brændstof Korn m gylle'!N11)+IF('Brændstof Korn m gylle'!U11="",0,'Brændstof Korn m gylle'!U11)+IF('Brændstof Korn m gylle'!AB11="",0,'Brændstof Korn m gylle'!AB11)</f>
        <v>3</v>
      </c>
      <c r="E13" s="228">
        <f>IF('Brændstof Korn m gylle'!O11="",0,'Brændstof Korn m gylle'!O11)+IF('Brændstof Korn m gylle'!V11="",0,'Brændstof Korn m gylle'!V11)+IF('Brændstof Korn m gylle'!AC11="",0,'Brændstof Korn m gylle'!AC11)</f>
        <v>3</v>
      </c>
      <c r="F13" s="228">
        <f>IF('Brændstof Korn m gylle'!P11="",0,'Brændstof Korn m gylle'!P11)+IF('Brændstof Korn m gylle'!W11="",0,'Brændstof Korn m gylle'!W11)+IF('Brændstof Korn m gylle'!AD11="",0,'Brændstof Korn m gylle'!AD11)</f>
        <v>3</v>
      </c>
      <c r="G13" s="228">
        <f>IF('Brændstof Korn m gylle'!Q11="",0,'Brændstof Korn m gylle'!Q11)+IF('Brændstof Korn m gylle'!X11="",0,'Brændstof Korn m gylle'!X11)+IF('Brændstof Korn m gylle'!AE11="",0,'Brændstof Korn m gylle'!AE11)</f>
        <v>12</v>
      </c>
      <c r="H13" s="228">
        <f>IF('Brændstof Korn m gylle'!R11="",0,'Brændstof Korn m gylle'!R11)+IF('Brændstof Korn m gylle'!Y11="",0,'Brændstof Korn m gylle'!Y11)+IF('Brændstof Korn m gylle'!AF11="",0,'Brændstof Korn m gylle'!AF11)</f>
        <v>30</v>
      </c>
      <c r="I13" s="90"/>
      <c r="J13" s="50">
        <f t="shared" si="3"/>
        <v>600</v>
      </c>
      <c r="K13" s="82"/>
      <c r="L13" s="100"/>
      <c r="M13" s="51">
        <f t="shared" si="4"/>
        <v>20</v>
      </c>
      <c r="N13" s="28"/>
      <c r="O13" s="100"/>
      <c r="P13" s="79">
        <f t="shared" si="5"/>
        <v>540</v>
      </c>
      <c r="Q13" s="79">
        <f t="shared" si="6"/>
        <v>540</v>
      </c>
      <c r="R13" s="79">
        <f t="shared" si="7"/>
        <v>540</v>
      </c>
      <c r="S13" s="79">
        <f t="shared" si="8"/>
        <v>540</v>
      </c>
      <c r="T13" s="79">
        <f t="shared" si="9"/>
        <v>2160</v>
      </c>
      <c r="U13" s="79">
        <f t="shared" si="10"/>
        <v>5400</v>
      </c>
      <c r="V13" s="107"/>
      <c r="W13" s="80">
        <f t="shared" si="11"/>
        <v>0.9</v>
      </c>
      <c r="X13" s="80">
        <f t="shared" si="12"/>
        <v>0.9</v>
      </c>
      <c r="Y13" s="80">
        <f t="shared" si="13"/>
        <v>0.9</v>
      </c>
      <c r="Z13" s="80">
        <f t="shared" si="14"/>
        <v>0.9</v>
      </c>
      <c r="AA13" s="80">
        <f t="shared" si="15"/>
        <v>3.6</v>
      </c>
      <c r="AB13" s="80">
        <f t="shared" si="16"/>
        <v>9</v>
      </c>
      <c r="AC13" s="96"/>
      <c r="AD13" s="96"/>
    </row>
    <row r="14" spans="1:30" s="195" customFormat="1" ht="20.100000000000001" customHeight="1" x14ac:dyDescent="0.2">
      <c r="A14" s="96"/>
      <c r="B14" s="49" t="str">
        <f>'Brændstof Korn m gylle'!B12</f>
        <v>Udbringning af handelsgødning</v>
      </c>
      <c r="C14" s="228">
        <f>IF('Brændstof Korn m gylle'!M12="",0,'Brændstof Korn m gylle'!M12)+IF('Brændstof Korn m gylle'!T12="",0,'Brændstof Korn m gylle'!T12)+IF('Brændstof Korn m gylle'!AA12="",0,'Brændstof Korn m gylle'!AA12)</f>
        <v>2</v>
      </c>
      <c r="D14" s="228">
        <f>IF('Brændstof Korn m gylle'!N12="",0,'Brændstof Korn m gylle'!N12)+IF('Brændstof Korn m gylle'!U12="",0,'Brændstof Korn m gylle'!U12)+IF('Brændstof Korn m gylle'!AB12="",0,'Brændstof Korn m gylle'!AB12)</f>
        <v>2</v>
      </c>
      <c r="E14" s="228">
        <f>IF('Brændstof Korn m gylle'!O12="",0,'Brændstof Korn m gylle'!O12)+IF('Brændstof Korn m gylle'!V12="",0,'Brændstof Korn m gylle'!V12)+IF('Brændstof Korn m gylle'!AC12="",0,'Brændstof Korn m gylle'!AC12)</f>
        <v>2</v>
      </c>
      <c r="F14" s="228">
        <f>IF('Brændstof Korn m gylle'!P12="",0,'Brændstof Korn m gylle'!P12)+IF('Brændstof Korn m gylle'!W12="",0,'Brændstof Korn m gylle'!W12)+IF('Brændstof Korn m gylle'!AD12="",0,'Brændstof Korn m gylle'!AD12)</f>
        <v>2</v>
      </c>
      <c r="G14" s="228">
        <f>IF('Brændstof Korn m gylle'!Q12="",0,'Brændstof Korn m gylle'!Q12)+IF('Brændstof Korn m gylle'!X12="",0,'Brændstof Korn m gylle'!X12)+IF('Brændstof Korn m gylle'!AE12="",0,'Brændstof Korn m gylle'!AE12)</f>
        <v>6</v>
      </c>
      <c r="H14" s="228">
        <f>IF('Brændstof Korn m gylle'!R12="",0,'Brændstof Korn m gylle'!R12)+IF('Brændstof Korn m gylle'!Y12="",0,'Brændstof Korn m gylle'!Y12)+IF('Brændstof Korn m gylle'!AF12="",0,'Brændstof Korn m gylle'!AF12)</f>
        <v>10</v>
      </c>
      <c r="I14" s="90"/>
      <c r="J14" s="50">
        <f t="shared" si="3"/>
        <v>600</v>
      </c>
      <c r="K14" s="82"/>
      <c r="L14" s="100"/>
      <c r="M14" s="51">
        <f t="shared" si="4"/>
        <v>20</v>
      </c>
      <c r="N14" s="28"/>
      <c r="O14" s="100"/>
      <c r="P14" s="79">
        <f t="shared" si="5"/>
        <v>360</v>
      </c>
      <c r="Q14" s="79">
        <f t="shared" si="6"/>
        <v>360</v>
      </c>
      <c r="R14" s="79">
        <f t="shared" si="7"/>
        <v>360</v>
      </c>
      <c r="S14" s="79">
        <f t="shared" si="8"/>
        <v>360</v>
      </c>
      <c r="T14" s="79">
        <f t="shared" si="9"/>
        <v>1080</v>
      </c>
      <c r="U14" s="79">
        <f t="shared" si="10"/>
        <v>1800</v>
      </c>
      <c r="V14" s="107"/>
      <c r="W14" s="80">
        <f t="shared" si="11"/>
        <v>0.6</v>
      </c>
      <c r="X14" s="80">
        <f t="shared" si="12"/>
        <v>0.6</v>
      </c>
      <c r="Y14" s="80">
        <f t="shared" si="13"/>
        <v>0.6</v>
      </c>
      <c r="Z14" s="80">
        <f t="shared" si="14"/>
        <v>0.6</v>
      </c>
      <c r="AA14" s="80">
        <f t="shared" si="15"/>
        <v>1.8</v>
      </c>
      <c r="AB14" s="80">
        <f t="shared" si="16"/>
        <v>3</v>
      </c>
      <c r="AC14" s="96"/>
      <c r="AD14" s="96"/>
    </row>
    <row r="15" spans="1:30" s="195" customFormat="1" ht="20.100000000000001" customHeight="1" x14ac:dyDescent="0.2">
      <c r="A15" s="96"/>
      <c r="B15" s="49" t="str">
        <f>'Brændstof Korn m gylle'!B13</f>
        <v>Udbringning af husdyrgødning</v>
      </c>
      <c r="C15" s="228">
        <f>IF('Brændstof Korn m gylle'!M13="",0,'Brændstof Korn m gylle'!M13)+IF('Brændstof Korn m gylle'!T13="",0,'Brændstof Korn m gylle'!T13)+IF('Brændstof Korn m gylle'!AA13="",0,'Brændstof Korn m gylle'!AA13)</f>
        <v>2</v>
      </c>
      <c r="D15" s="228">
        <f>IF('Brændstof Korn m gylle'!N13="",0,'Brændstof Korn m gylle'!N13)+IF('Brændstof Korn m gylle'!U13="",0,'Brændstof Korn m gylle'!U13)+IF('Brændstof Korn m gylle'!AB13="",0,'Brændstof Korn m gylle'!AB13)</f>
        <v>4</v>
      </c>
      <c r="E15" s="228">
        <f>IF('Brændstof Korn m gylle'!O13="",0,'Brændstof Korn m gylle'!O13)+IF('Brændstof Korn m gylle'!V13="",0,'Brændstof Korn m gylle'!V13)+IF('Brændstof Korn m gylle'!AC13="",0,'Brændstof Korn m gylle'!AC13)</f>
        <v>12</v>
      </c>
      <c r="F15" s="228">
        <f>IF('Brændstof Korn m gylle'!P13="",0,'Brændstof Korn m gylle'!P13)+IF('Brændstof Korn m gylle'!W13="",0,'Brændstof Korn m gylle'!W13)+IF('Brændstof Korn m gylle'!AD13="",0,'Brændstof Korn m gylle'!AD13)</f>
        <v>30</v>
      </c>
      <c r="G15" s="228">
        <f>IF('Brændstof Korn m gylle'!Q13="",0,'Brændstof Korn m gylle'!Q13)+IF('Brændstof Korn m gylle'!X13="",0,'Brændstof Korn m gylle'!X13)+IF('Brændstof Korn m gylle'!AE13="",0,'Brændstof Korn m gylle'!AE13)</f>
        <v>120</v>
      </c>
      <c r="H15" s="228">
        <f>IF('Brændstof Korn m gylle'!R13="",0,'Brændstof Korn m gylle'!R13)+IF('Brændstof Korn m gylle'!Y13="",0,'Brændstof Korn m gylle'!Y13)+IF('Brændstof Korn m gylle'!AF13="",0,'Brændstof Korn m gylle'!AF13)</f>
        <v>300</v>
      </c>
      <c r="I15" s="90"/>
      <c r="J15" s="50">
        <f t="shared" si="3"/>
        <v>900</v>
      </c>
      <c r="K15" s="82">
        <v>900</v>
      </c>
      <c r="L15" s="100"/>
      <c r="M15" s="51">
        <f t="shared" si="4"/>
        <v>20</v>
      </c>
      <c r="N15" s="28">
        <v>20</v>
      </c>
      <c r="O15" s="100"/>
      <c r="P15" s="79">
        <f t="shared" si="5"/>
        <v>540</v>
      </c>
      <c r="Q15" s="79">
        <f t="shared" si="6"/>
        <v>1080</v>
      </c>
      <c r="R15" s="79">
        <f t="shared" si="7"/>
        <v>3240</v>
      </c>
      <c r="S15" s="79">
        <f t="shared" si="8"/>
        <v>8100</v>
      </c>
      <c r="T15" s="79">
        <f t="shared" si="9"/>
        <v>32400</v>
      </c>
      <c r="U15" s="79">
        <f t="shared" si="10"/>
        <v>81000</v>
      </c>
      <c r="V15" s="107"/>
      <c r="W15" s="80">
        <f t="shared" si="11"/>
        <v>0.6</v>
      </c>
      <c r="X15" s="80">
        <f t="shared" si="12"/>
        <v>1.2</v>
      </c>
      <c r="Y15" s="80">
        <f t="shared" si="13"/>
        <v>3.6</v>
      </c>
      <c r="Z15" s="80">
        <f t="shared" si="14"/>
        <v>9</v>
      </c>
      <c r="AA15" s="80">
        <f t="shared" si="15"/>
        <v>36</v>
      </c>
      <c r="AB15" s="80">
        <f t="shared" si="16"/>
        <v>90</v>
      </c>
      <c r="AC15" s="96"/>
      <c r="AD15" s="96"/>
    </row>
    <row r="16" spans="1:30" s="195" customFormat="1" ht="20.100000000000001" customHeight="1" x14ac:dyDescent="0.2">
      <c r="A16" s="96"/>
      <c r="B16" s="49" t="str">
        <f>'Brændstof Korn m gylle'!B14</f>
        <v>Mejetærskning</v>
      </c>
      <c r="C16" s="228">
        <f>IF('Brændstof Korn m gylle'!M14="",0,'Brændstof Korn m gylle'!M14)+IF('Brændstof Korn m gylle'!T14="",0,'Brændstof Korn m gylle'!T14)+IF('Brændstof Korn m gylle'!AA14="",0,'Brændstof Korn m gylle'!AA14)</f>
        <v>1</v>
      </c>
      <c r="D16" s="228">
        <f>IF('Brændstof Korn m gylle'!N14="",0,'Brændstof Korn m gylle'!N14)+IF('Brændstof Korn m gylle'!U14="",0,'Brændstof Korn m gylle'!U14)+IF('Brændstof Korn m gylle'!AB14="",0,'Brændstof Korn m gylle'!AB14)</f>
        <v>1</v>
      </c>
      <c r="E16" s="228">
        <f>IF('Brændstof Korn m gylle'!O14="",0,'Brændstof Korn m gylle'!O14)+IF('Brændstof Korn m gylle'!V14="",0,'Brændstof Korn m gylle'!V14)+IF('Brændstof Korn m gylle'!AC14="",0,'Brændstof Korn m gylle'!AC14)</f>
        <v>1</v>
      </c>
      <c r="F16" s="228">
        <f>IF('Brændstof Korn m gylle'!P14="",0,'Brændstof Korn m gylle'!P14)+IF('Brændstof Korn m gylle'!W14="",0,'Brændstof Korn m gylle'!W14)+IF('Brændstof Korn m gylle'!AD14="",0,'Brændstof Korn m gylle'!AD14)</f>
        <v>1</v>
      </c>
      <c r="G16" s="228">
        <f>IF('Brændstof Korn m gylle'!Q14="",0,'Brændstof Korn m gylle'!Q14)+IF('Brændstof Korn m gylle'!X14="",0,'Brændstof Korn m gylle'!X14)+IF('Brændstof Korn m gylle'!AE14="",0,'Brændstof Korn m gylle'!AE14)</f>
        <v>1</v>
      </c>
      <c r="H16" s="228">
        <f>IF('Brændstof Korn m gylle'!R14="",0,'Brændstof Korn m gylle'!R14)+IF('Brændstof Korn m gylle'!Y14="",0,'Brændstof Korn m gylle'!Y14)+IF('Brændstof Korn m gylle'!AF14="",0,'Brændstof Korn m gylle'!AF14)</f>
        <v>3</v>
      </c>
      <c r="I16" s="90"/>
      <c r="J16" s="50">
        <f t="shared" si="3"/>
        <v>900</v>
      </c>
      <c r="K16" s="82">
        <v>900</v>
      </c>
      <c r="L16" s="100"/>
      <c r="M16" s="51">
        <f t="shared" si="4"/>
        <v>20</v>
      </c>
      <c r="N16" s="28">
        <v>20</v>
      </c>
      <c r="O16" s="100"/>
      <c r="P16" s="79">
        <f t="shared" si="5"/>
        <v>270</v>
      </c>
      <c r="Q16" s="79">
        <f t="shared" si="6"/>
        <v>270</v>
      </c>
      <c r="R16" s="79">
        <f t="shared" si="7"/>
        <v>270</v>
      </c>
      <c r="S16" s="79">
        <f t="shared" si="8"/>
        <v>270</v>
      </c>
      <c r="T16" s="79">
        <f t="shared" si="9"/>
        <v>270</v>
      </c>
      <c r="U16" s="79">
        <f t="shared" si="10"/>
        <v>810</v>
      </c>
      <c r="V16" s="107"/>
      <c r="W16" s="80">
        <f t="shared" si="11"/>
        <v>0.3</v>
      </c>
      <c r="X16" s="80">
        <f t="shared" si="12"/>
        <v>0.3</v>
      </c>
      <c r="Y16" s="80">
        <f t="shared" si="13"/>
        <v>0.3</v>
      </c>
      <c r="Z16" s="80">
        <f t="shared" si="14"/>
        <v>0.3</v>
      </c>
      <c r="AA16" s="80">
        <f t="shared" si="15"/>
        <v>0.3</v>
      </c>
      <c r="AB16" s="80">
        <f t="shared" si="16"/>
        <v>0.9</v>
      </c>
      <c r="AC16" s="96"/>
      <c r="AD16" s="96"/>
    </row>
    <row r="17" spans="1:30" s="195" customFormat="1" ht="20.100000000000001" customHeight="1" x14ac:dyDescent="0.2">
      <c r="A17" s="96"/>
      <c r="B17" s="49" t="str">
        <f>'Brændstof Korn m gylle'!B15</f>
        <v>Halmpresning</v>
      </c>
      <c r="C17" s="228">
        <f>IF('Brændstof Korn m gylle'!M15="",0,'Brændstof Korn m gylle'!M15)+IF('Brændstof Korn m gylle'!T15="",0,'Brændstof Korn m gylle'!T15)+IF('Brændstof Korn m gylle'!AA15="",0,'Brændstof Korn m gylle'!AA15)</f>
        <v>1</v>
      </c>
      <c r="D17" s="228">
        <f>IF('Brændstof Korn m gylle'!N15="",0,'Brændstof Korn m gylle'!N15)+IF('Brændstof Korn m gylle'!U15="",0,'Brændstof Korn m gylle'!U15)+IF('Brændstof Korn m gylle'!AB15="",0,'Brændstof Korn m gylle'!AB15)</f>
        <v>1</v>
      </c>
      <c r="E17" s="228">
        <f>IF('Brændstof Korn m gylle'!O15="",0,'Brændstof Korn m gylle'!O15)+IF('Brændstof Korn m gylle'!V15="",0,'Brændstof Korn m gylle'!V15)+IF('Brændstof Korn m gylle'!AC15="",0,'Brændstof Korn m gylle'!AC15)</f>
        <v>1</v>
      </c>
      <c r="F17" s="228">
        <f>IF('Brændstof Korn m gylle'!P15="",0,'Brændstof Korn m gylle'!P15)+IF('Brændstof Korn m gylle'!W15="",0,'Brændstof Korn m gylle'!W15)+IF('Brændstof Korn m gylle'!AD15="",0,'Brændstof Korn m gylle'!AD15)</f>
        <v>1</v>
      </c>
      <c r="G17" s="228">
        <f>IF('Brændstof Korn m gylle'!Q15="",0,'Brændstof Korn m gylle'!Q15)+IF('Brændstof Korn m gylle'!X15="",0,'Brændstof Korn m gylle'!X15)+IF('Brændstof Korn m gylle'!AE15="",0,'Brændstof Korn m gylle'!AE15)</f>
        <v>1</v>
      </c>
      <c r="H17" s="228">
        <f>IF('Brændstof Korn m gylle'!R15="",0,'Brændstof Korn m gylle'!R15)+IF('Brændstof Korn m gylle'!Y15="",0,'Brændstof Korn m gylle'!Y15)+IF('Brændstof Korn m gylle'!AF15="",0,'Brændstof Korn m gylle'!AF15)</f>
        <v>3</v>
      </c>
      <c r="I17" s="90"/>
      <c r="J17" s="50">
        <f t="shared" si="3"/>
        <v>600</v>
      </c>
      <c r="K17" s="82"/>
      <c r="L17" s="100"/>
      <c r="M17" s="51">
        <f t="shared" si="4"/>
        <v>20</v>
      </c>
      <c r="N17" s="28"/>
      <c r="O17" s="100"/>
      <c r="P17" s="79">
        <f t="shared" si="5"/>
        <v>180</v>
      </c>
      <c r="Q17" s="79">
        <f t="shared" si="6"/>
        <v>180</v>
      </c>
      <c r="R17" s="79">
        <f t="shared" si="7"/>
        <v>180</v>
      </c>
      <c r="S17" s="79">
        <f t="shared" si="8"/>
        <v>180</v>
      </c>
      <c r="T17" s="79">
        <f t="shared" si="9"/>
        <v>180</v>
      </c>
      <c r="U17" s="79">
        <f t="shared" si="10"/>
        <v>540</v>
      </c>
      <c r="V17" s="107"/>
      <c r="W17" s="80">
        <f t="shared" si="11"/>
        <v>0.3</v>
      </c>
      <c r="X17" s="80">
        <f t="shared" si="12"/>
        <v>0.3</v>
      </c>
      <c r="Y17" s="80">
        <f t="shared" si="13"/>
        <v>0.3</v>
      </c>
      <c r="Z17" s="80">
        <f t="shared" si="14"/>
        <v>0.3</v>
      </c>
      <c r="AA17" s="80">
        <f t="shared" si="15"/>
        <v>0.3</v>
      </c>
      <c r="AB17" s="80">
        <f t="shared" si="16"/>
        <v>0.9</v>
      </c>
      <c r="AC17" s="96"/>
      <c r="AD17" s="96"/>
    </row>
    <row r="18" spans="1:30" s="195" customFormat="1" ht="20.100000000000001" customHeight="1" x14ac:dyDescent="0.2">
      <c r="A18" s="96"/>
      <c r="B18" s="49" t="str">
        <f>'Brændstof Korn m gylle'!B16</f>
        <v>Transport</v>
      </c>
      <c r="C18" s="228">
        <f>IF('Brændstof Korn m gylle'!M16="",0,'Brændstof Korn m gylle'!M16)+IF('Brændstof Korn m gylle'!T16="",0,'Brændstof Korn m gylle'!T16)+IF('Brændstof Korn m gylle'!AA16="",0,'Brændstof Korn m gylle'!AA16)</f>
        <v>1</v>
      </c>
      <c r="D18" s="228">
        <f>IF('Brændstof Korn m gylle'!N16="",0,'Brændstof Korn m gylle'!N16)+IF('Brændstof Korn m gylle'!U16="",0,'Brændstof Korn m gylle'!U16)+IF('Brændstof Korn m gylle'!AB16="",0,'Brændstof Korn m gylle'!AB16)</f>
        <v>2</v>
      </c>
      <c r="E18" s="228">
        <f>IF('Brændstof Korn m gylle'!O16="",0,'Brændstof Korn m gylle'!O16)+IF('Brændstof Korn m gylle'!V16="",0,'Brændstof Korn m gylle'!V16)+IF('Brændstof Korn m gylle'!AC16="",0,'Brændstof Korn m gylle'!AC16)</f>
        <v>5</v>
      </c>
      <c r="F18" s="228">
        <f>IF('Brændstof Korn m gylle'!P16="",0,'Brændstof Korn m gylle'!P16)+IF('Brændstof Korn m gylle'!W16="",0,'Brændstof Korn m gylle'!W16)+IF('Brændstof Korn m gylle'!AD16="",0,'Brændstof Korn m gylle'!AD16)</f>
        <v>13</v>
      </c>
      <c r="G18" s="228">
        <f>IF('Brændstof Korn m gylle'!Q16="",0,'Brændstof Korn m gylle'!Q16)+IF('Brændstof Korn m gylle'!X16="",0,'Brændstof Korn m gylle'!X16)+IF('Brændstof Korn m gylle'!AE16="",0,'Brændstof Korn m gylle'!AE16)</f>
        <v>50</v>
      </c>
      <c r="H18" s="228">
        <f>IF('Brændstof Korn m gylle'!R16="",0,'Brændstof Korn m gylle'!R16)+IF('Brændstof Korn m gylle'!Y16="",0,'Brændstof Korn m gylle'!Y16)+IF('Brændstof Korn m gylle'!AF16="",0,'Brændstof Korn m gylle'!AF16)</f>
        <v>125</v>
      </c>
      <c r="I18" s="90"/>
      <c r="J18" s="50">
        <f t="shared" si="3"/>
        <v>600</v>
      </c>
      <c r="K18" s="82"/>
      <c r="L18" s="100"/>
      <c r="M18" s="51">
        <f t="shared" si="4"/>
        <v>20</v>
      </c>
      <c r="N18" s="28"/>
      <c r="O18" s="100"/>
      <c r="P18" s="79">
        <f t="shared" si="5"/>
        <v>180</v>
      </c>
      <c r="Q18" s="79">
        <f t="shared" si="6"/>
        <v>360</v>
      </c>
      <c r="R18" s="79">
        <f t="shared" si="7"/>
        <v>900</v>
      </c>
      <c r="S18" s="79">
        <f t="shared" si="8"/>
        <v>2340</v>
      </c>
      <c r="T18" s="79">
        <f t="shared" si="9"/>
        <v>9000</v>
      </c>
      <c r="U18" s="79">
        <f t="shared" si="10"/>
        <v>22500</v>
      </c>
      <c r="V18" s="107"/>
      <c r="W18" s="80">
        <f t="shared" si="11"/>
        <v>0.3</v>
      </c>
      <c r="X18" s="80">
        <f t="shared" si="12"/>
        <v>0.6</v>
      </c>
      <c r="Y18" s="80">
        <f t="shared" si="13"/>
        <v>1.5</v>
      </c>
      <c r="Z18" s="80">
        <f t="shared" si="14"/>
        <v>3.9</v>
      </c>
      <c r="AA18" s="80">
        <f t="shared" si="15"/>
        <v>15</v>
      </c>
      <c r="AB18" s="80">
        <f t="shared" si="16"/>
        <v>37.5</v>
      </c>
      <c r="AC18" s="96"/>
      <c r="AD18" s="96"/>
    </row>
    <row r="19" spans="1:30" s="195" customFormat="1" ht="20.100000000000001" customHeight="1" x14ac:dyDescent="0.2">
      <c r="A19" s="96"/>
      <c r="B19" s="49" t="str">
        <f>'Brændstof Korn m gylle'!B17</f>
        <v>Transport</v>
      </c>
      <c r="C19" s="228">
        <f>IF('Brændstof Korn m gylle'!M17="",0,'Brændstof Korn m gylle'!M17)+IF('Brændstof Korn m gylle'!T17="",0,'Brændstof Korn m gylle'!T17)+IF('Brændstof Korn m gylle'!AA17="",0,'Brændstof Korn m gylle'!AA17)</f>
        <v>1</v>
      </c>
      <c r="D19" s="228">
        <f>IF('Brændstof Korn m gylle'!N17="",0,'Brændstof Korn m gylle'!N17)+IF('Brændstof Korn m gylle'!U17="",0,'Brændstof Korn m gylle'!U17)+IF('Brændstof Korn m gylle'!AB17="",0,'Brændstof Korn m gylle'!AB17)</f>
        <v>1</v>
      </c>
      <c r="E19" s="228">
        <f>IF('Brændstof Korn m gylle'!O17="",0,'Brændstof Korn m gylle'!O17)+IF('Brændstof Korn m gylle'!V17="",0,'Brændstof Korn m gylle'!V17)+IF('Brændstof Korn m gylle'!AC17="",0,'Brændstof Korn m gylle'!AC17)</f>
        <v>3</v>
      </c>
      <c r="F19" s="228">
        <f>IF('Brændstof Korn m gylle'!P17="",0,'Brændstof Korn m gylle'!P17)+IF('Brændstof Korn m gylle'!W17="",0,'Brændstof Korn m gylle'!W17)+IF('Brændstof Korn m gylle'!AD17="",0,'Brændstof Korn m gylle'!AD17)</f>
        <v>8</v>
      </c>
      <c r="G19" s="228">
        <f>IF('Brændstof Korn m gylle'!Q17="",0,'Brændstof Korn m gylle'!Q17)+IF('Brændstof Korn m gylle'!X17="",0,'Brændstof Korn m gylle'!X17)+IF('Brændstof Korn m gylle'!AE17="",0,'Brændstof Korn m gylle'!AE17)</f>
        <v>30</v>
      </c>
      <c r="H19" s="228">
        <f>IF('Brændstof Korn m gylle'!R17="",0,'Brændstof Korn m gylle'!R17)+IF('Brændstof Korn m gylle'!Y17="",0,'Brændstof Korn m gylle'!Y17)+IF('Brændstof Korn m gylle'!AF17="",0,'Brændstof Korn m gylle'!AF17)</f>
        <v>73</v>
      </c>
      <c r="I19" s="90"/>
      <c r="J19" s="50">
        <f t="shared" si="3"/>
        <v>600</v>
      </c>
      <c r="K19" s="82"/>
      <c r="L19" s="100"/>
      <c r="M19" s="51">
        <f t="shared" si="4"/>
        <v>20</v>
      </c>
      <c r="N19" s="28"/>
      <c r="O19" s="100"/>
      <c r="P19" s="79">
        <f>2*C19*P$8/$M19*$J19</f>
        <v>180</v>
      </c>
      <c r="Q19" s="79">
        <f t="shared" si="6"/>
        <v>180</v>
      </c>
      <c r="R19" s="79">
        <f t="shared" si="7"/>
        <v>540</v>
      </c>
      <c r="S19" s="79">
        <f t="shared" si="8"/>
        <v>1440</v>
      </c>
      <c r="T19" s="79">
        <f t="shared" si="9"/>
        <v>5400</v>
      </c>
      <c r="U19" s="79">
        <f t="shared" si="10"/>
        <v>13140</v>
      </c>
      <c r="V19" s="107"/>
      <c r="W19" s="80">
        <f t="shared" si="11"/>
        <v>0.3</v>
      </c>
      <c r="X19" s="80">
        <f t="shared" si="12"/>
        <v>0.3</v>
      </c>
      <c r="Y19" s="80">
        <f t="shared" si="13"/>
        <v>0.9</v>
      </c>
      <c r="Z19" s="80">
        <f t="shared" si="14"/>
        <v>2.4</v>
      </c>
      <c r="AA19" s="80">
        <f t="shared" si="15"/>
        <v>9</v>
      </c>
      <c r="AB19" s="80">
        <f t="shared" si="16"/>
        <v>21.9</v>
      </c>
      <c r="AC19" s="96"/>
      <c r="AD19" s="96"/>
    </row>
    <row r="20" spans="1:30" s="195" customFormat="1" ht="20.100000000000001" customHeight="1" x14ac:dyDescent="0.2">
      <c r="A20" s="96"/>
      <c r="B20" s="49" t="str">
        <f>'Brændstof Korn m gylle'!B18</f>
        <v>Transport</v>
      </c>
      <c r="C20" s="228">
        <f>IF('Brændstof Korn m gylle'!M18="",0,'Brændstof Korn m gylle'!M18)+IF('Brændstof Korn m gylle'!T18="",0,'Brændstof Korn m gylle'!T18)+IF('Brændstof Korn m gylle'!AA18="",0,'Brændstof Korn m gylle'!AA18)</f>
        <v>0</v>
      </c>
      <c r="D20" s="228">
        <f>IF('Brændstof Korn m gylle'!N18="",0,'Brændstof Korn m gylle'!N18)+IF('Brændstof Korn m gylle'!U18="",0,'Brændstof Korn m gylle'!U18)+IF('Brændstof Korn m gylle'!AB18="",0,'Brændstof Korn m gylle'!AB18)</f>
        <v>0</v>
      </c>
      <c r="E20" s="228">
        <f>IF('Brændstof Korn m gylle'!O18="",0,'Brændstof Korn m gylle'!O18)+IF('Brændstof Korn m gylle'!V18="",0,'Brændstof Korn m gylle'!V18)+IF('Brændstof Korn m gylle'!AC18="",0,'Brændstof Korn m gylle'!AC18)</f>
        <v>0</v>
      </c>
      <c r="F20" s="228">
        <f>IF('Brændstof Korn m gylle'!P18="",0,'Brændstof Korn m gylle'!P18)+IF('Brændstof Korn m gylle'!W18="",0,'Brændstof Korn m gylle'!W18)+IF('Brændstof Korn m gylle'!AD18="",0,'Brændstof Korn m gylle'!AD18)</f>
        <v>0</v>
      </c>
      <c r="G20" s="228">
        <f>IF('Brændstof Korn m gylle'!Q18="",0,'Brændstof Korn m gylle'!Q18)+IF('Brændstof Korn m gylle'!X18="",0,'Brændstof Korn m gylle'!X18)+IF('Brændstof Korn m gylle'!AE18="",0,'Brændstof Korn m gylle'!AE18)</f>
        <v>0</v>
      </c>
      <c r="H20" s="228">
        <f>IF('Brændstof Korn m gylle'!R18="",0,'Brændstof Korn m gylle'!R18)+IF('Brændstof Korn m gylle'!Y18="",0,'Brændstof Korn m gylle'!Y18)+IF('Brændstof Korn m gylle'!AF18="",0,'Brændstof Korn m gylle'!AF18)</f>
        <v>0</v>
      </c>
      <c r="I20" s="90"/>
      <c r="J20" s="50">
        <f t="shared" si="3"/>
        <v>600</v>
      </c>
      <c r="K20" s="82"/>
      <c r="L20" s="100"/>
      <c r="M20" s="51">
        <f t="shared" si="4"/>
        <v>20</v>
      </c>
      <c r="N20" s="28"/>
      <c r="O20" s="100"/>
      <c r="P20" s="79">
        <f t="shared" si="5"/>
        <v>0</v>
      </c>
      <c r="Q20" s="79">
        <f t="shared" si="6"/>
        <v>0</v>
      </c>
      <c r="R20" s="79">
        <f t="shared" si="7"/>
        <v>0</v>
      </c>
      <c r="S20" s="79">
        <f t="shared" si="8"/>
        <v>0</v>
      </c>
      <c r="T20" s="79">
        <f t="shared" si="9"/>
        <v>0</v>
      </c>
      <c r="U20" s="79">
        <f t="shared" si="10"/>
        <v>0</v>
      </c>
      <c r="V20" s="107"/>
      <c r="W20" s="80">
        <f t="shared" si="11"/>
        <v>0</v>
      </c>
      <c r="X20" s="80">
        <f t="shared" si="12"/>
        <v>0</v>
      </c>
      <c r="Y20" s="80">
        <f t="shared" si="13"/>
        <v>0</v>
      </c>
      <c r="Z20" s="80">
        <f t="shared" si="14"/>
        <v>0</v>
      </c>
      <c r="AA20" s="80">
        <f t="shared" si="15"/>
        <v>0</v>
      </c>
      <c r="AB20" s="80">
        <f t="shared" si="16"/>
        <v>0</v>
      </c>
      <c r="AC20" s="96"/>
      <c r="AD20" s="96"/>
    </row>
    <row r="21" spans="1:30" s="195" customFormat="1" ht="20.100000000000001" customHeight="1" x14ac:dyDescent="0.2">
      <c r="A21" s="96"/>
      <c r="B21" s="49" t="str">
        <f>'Brændstof Korn m gylle'!B19</f>
        <v>Transport</v>
      </c>
      <c r="C21" s="228">
        <f>IF('Brændstof Korn m gylle'!M19="",0,'Brændstof Korn m gylle'!M19)+IF('Brændstof Korn m gylle'!T19="",0,'Brændstof Korn m gylle'!T19)+IF('Brændstof Korn m gylle'!AA19="",0,'Brændstof Korn m gylle'!AA19)</f>
        <v>0</v>
      </c>
      <c r="D21" s="228">
        <f>IF('Brændstof Korn m gylle'!N19="",0,'Brændstof Korn m gylle'!N19)+IF('Brændstof Korn m gylle'!U19="",0,'Brændstof Korn m gylle'!U19)+IF('Brændstof Korn m gylle'!AB19="",0,'Brændstof Korn m gylle'!AB19)</f>
        <v>0</v>
      </c>
      <c r="E21" s="228">
        <f>IF('Brændstof Korn m gylle'!O19="",0,'Brændstof Korn m gylle'!O19)+IF('Brændstof Korn m gylle'!V19="",0,'Brændstof Korn m gylle'!V19)+IF('Brændstof Korn m gylle'!AC19="",0,'Brændstof Korn m gylle'!AC19)</f>
        <v>0</v>
      </c>
      <c r="F21" s="228">
        <f>IF('Brændstof Korn m gylle'!P19="",0,'Brændstof Korn m gylle'!P19)+IF('Brændstof Korn m gylle'!W19="",0,'Brændstof Korn m gylle'!W19)+IF('Brændstof Korn m gylle'!AD19="",0,'Brændstof Korn m gylle'!AD19)</f>
        <v>0</v>
      </c>
      <c r="G21" s="228">
        <f>IF('Brændstof Korn m gylle'!Q19="",0,'Brændstof Korn m gylle'!Q19)+IF('Brændstof Korn m gylle'!X19="",0,'Brændstof Korn m gylle'!X19)+IF('Brændstof Korn m gylle'!AE19="",0,'Brændstof Korn m gylle'!AE19)</f>
        <v>0</v>
      </c>
      <c r="H21" s="228">
        <f>IF('Brændstof Korn m gylle'!R19="",0,'Brændstof Korn m gylle'!R19)+IF('Brændstof Korn m gylle'!Y19="",0,'Brændstof Korn m gylle'!Y19)+IF('Brændstof Korn m gylle'!AF19="",0,'Brændstof Korn m gylle'!AF19)</f>
        <v>0</v>
      </c>
      <c r="I21" s="90"/>
      <c r="J21" s="50">
        <f t="shared" si="3"/>
        <v>600</v>
      </c>
      <c r="K21" s="82"/>
      <c r="L21" s="100"/>
      <c r="M21" s="51">
        <f t="shared" si="4"/>
        <v>20</v>
      </c>
      <c r="N21" s="28"/>
      <c r="O21" s="100"/>
      <c r="P21" s="79">
        <f t="shared" si="5"/>
        <v>0</v>
      </c>
      <c r="Q21" s="79">
        <f t="shared" si="6"/>
        <v>0</v>
      </c>
      <c r="R21" s="79">
        <f t="shared" si="7"/>
        <v>0</v>
      </c>
      <c r="S21" s="79">
        <f t="shared" si="8"/>
        <v>0</v>
      </c>
      <c r="T21" s="79">
        <f t="shared" si="9"/>
        <v>0</v>
      </c>
      <c r="U21" s="79">
        <f t="shared" si="10"/>
        <v>0</v>
      </c>
      <c r="V21" s="107"/>
      <c r="W21" s="80">
        <f t="shared" si="11"/>
        <v>0</v>
      </c>
      <c r="X21" s="80">
        <f t="shared" si="12"/>
        <v>0</v>
      </c>
      <c r="Y21" s="80">
        <f t="shared" si="13"/>
        <v>0</v>
      </c>
      <c r="Z21" s="80">
        <f t="shared" si="14"/>
        <v>0</v>
      </c>
      <c r="AA21" s="80">
        <f t="shared" si="15"/>
        <v>0</v>
      </c>
      <c r="AB21" s="80">
        <f t="shared" si="16"/>
        <v>0</v>
      </c>
      <c r="AC21" s="96"/>
      <c r="AD21" s="96"/>
    </row>
    <row r="22" spans="1:30" s="195" customFormat="1" ht="20.100000000000001" customHeight="1" x14ac:dyDescent="0.2">
      <c r="A22" s="96"/>
      <c r="B22" s="49" t="str">
        <f>'Brændstof Korn m gylle'!B20</f>
        <v>Harvning, stub-</v>
      </c>
      <c r="C22" s="228">
        <f>IF('Brændstof Korn m gylle'!M20="",0,'Brændstof Korn m gylle'!M20)+IF('Brændstof Korn m gylle'!T20="",0,'Brændstof Korn m gylle'!T20)+IF('Brændstof Korn m gylle'!AA20="",0,'Brændstof Korn m gylle'!AA20)</f>
        <v>1</v>
      </c>
      <c r="D22" s="228">
        <f>IF('Brændstof Korn m gylle'!N20="",0,'Brændstof Korn m gylle'!N20)+IF('Brændstof Korn m gylle'!U20="",0,'Brændstof Korn m gylle'!U20)+IF('Brændstof Korn m gylle'!AB20="",0,'Brændstof Korn m gylle'!AB20)</f>
        <v>1</v>
      </c>
      <c r="E22" s="228">
        <f>IF('Brændstof Korn m gylle'!O20="",0,'Brændstof Korn m gylle'!O20)+IF('Brændstof Korn m gylle'!V20="",0,'Brændstof Korn m gylle'!V20)+IF('Brændstof Korn m gylle'!AC20="",0,'Brændstof Korn m gylle'!AC20)</f>
        <v>1</v>
      </c>
      <c r="F22" s="228">
        <f>IF('Brændstof Korn m gylle'!P20="",0,'Brændstof Korn m gylle'!P20)+IF('Brændstof Korn m gylle'!W20="",0,'Brændstof Korn m gylle'!W20)+IF('Brændstof Korn m gylle'!AD20="",0,'Brændstof Korn m gylle'!AD20)</f>
        <v>1</v>
      </c>
      <c r="G22" s="228">
        <f>IF('Brændstof Korn m gylle'!Q20="",0,'Brændstof Korn m gylle'!Q20)+IF('Brændstof Korn m gylle'!X20="",0,'Brændstof Korn m gylle'!X20)+IF('Brændstof Korn m gylle'!AE20="",0,'Brændstof Korn m gylle'!AE20)</f>
        <v>1</v>
      </c>
      <c r="H22" s="228">
        <f>IF('Brændstof Korn m gylle'!R20="",0,'Brændstof Korn m gylle'!R20)+IF('Brændstof Korn m gylle'!Y20="",0,'Brændstof Korn m gylle'!Y20)+IF('Brændstof Korn m gylle'!AF20="",0,'Brændstof Korn m gylle'!AF20)</f>
        <v>3</v>
      </c>
      <c r="I22" s="90"/>
      <c r="J22" s="50">
        <f t="shared" si="3"/>
        <v>600</v>
      </c>
      <c r="K22" s="82"/>
      <c r="L22" s="100"/>
      <c r="M22" s="51">
        <f t="shared" si="4"/>
        <v>20</v>
      </c>
      <c r="N22" s="28"/>
      <c r="O22" s="100"/>
      <c r="P22" s="79">
        <f t="shared" si="5"/>
        <v>180</v>
      </c>
      <c r="Q22" s="79">
        <f t="shared" si="6"/>
        <v>180</v>
      </c>
      <c r="R22" s="79">
        <f t="shared" si="7"/>
        <v>180</v>
      </c>
      <c r="S22" s="79">
        <f t="shared" si="8"/>
        <v>180</v>
      </c>
      <c r="T22" s="79">
        <f t="shared" si="9"/>
        <v>180</v>
      </c>
      <c r="U22" s="79">
        <f t="shared" si="10"/>
        <v>540</v>
      </c>
      <c r="V22" s="107"/>
      <c r="W22" s="80">
        <f t="shared" si="11"/>
        <v>0.3</v>
      </c>
      <c r="X22" s="80">
        <f t="shared" si="12"/>
        <v>0.3</v>
      </c>
      <c r="Y22" s="80">
        <f t="shared" si="13"/>
        <v>0.3</v>
      </c>
      <c r="Z22" s="80">
        <f t="shared" si="14"/>
        <v>0.3</v>
      </c>
      <c r="AA22" s="80">
        <f t="shared" si="15"/>
        <v>0.3</v>
      </c>
      <c r="AB22" s="80">
        <f t="shared" si="16"/>
        <v>0.9</v>
      </c>
      <c r="AC22" s="96"/>
      <c r="AD22" s="96"/>
    </row>
    <row r="23" spans="1:30" s="195" customFormat="1" ht="20.100000000000001" customHeight="1" x14ac:dyDescent="0.2">
      <c r="A23" s="96"/>
      <c r="B23" s="49" t="str">
        <f>'Brændstof Korn m gylle'!B21</f>
        <v>Tromling</v>
      </c>
      <c r="C23" s="228">
        <f>IF('Brændstof Korn m gylle'!M21="",0,'Brændstof Korn m gylle'!M21)+IF('Brændstof Korn m gylle'!T21="",0,'Brændstof Korn m gylle'!T21)+IF('Brændstof Korn m gylle'!AA21="",0,'Brændstof Korn m gylle'!AA21)</f>
        <v>1</v>
      </c>
      <c r="D23" s="228">
        <f>IF('Brændstof Korn m gylle'!N21="",0,'Brændstof Korn m gylle'!N21)+IF('Brændstof Korn m gylle'!U21="",0,'Brændstof Korn m gylle'!U21)+IF('Brændstof Korn m gylle'!AB21="",0,'Brændstof Korn m gylle'!AB21)</f>
        <v>1</v>
      </c>
      <c r="E23" s="228">
        <f>IF('Brændstof Korn m gylle'!O21="",0,'Brændstof Korn m gylle'!O21)+IF('Brændstof Korn m gylle'!V21="",0,'Brændstof Korn m gylle'!V21)+IF('Brændstof Korn m gylle'!AC21="",0,'Brændstof Korn m gylle'!AC21)</f>
        <v>1</v>
      </c>
      <c r="F23" s="228">
        <f>IF('Brændstof Korn m gylle'!P21="",0,'Brændstof Korn m gylle'!P21)+IF('Brændstof Korn m gylle'!W21="",0,'Brændstof Korn m gylle'!W21)+IF('Brændstof Korn m gylle'!AD21="",0,'Brændstof Korn m gylle'!AD21)</f>
        <v>1</v>
      </c>
      <c r="G23" s="228">
        <f>IF('Brændstof Korn m gylle'!Q21="",0,'Brændstof Korn m gylle'!Q21)+IF('Brændstof Korn m gylle'!X21="",0,'Brændstof Korn m gylle'!X21)+IF('Brændstof Korn m gylle'!AE21="",0,'Brændstof Korn m gylle'!AE21)</f>
        <v>1</v>
      </c>
      <c r="H23" s="228">
        <f>IF('Brændstof Korn m gylle'!R21="",0,'Brændstof Korn m gylle'!R21)+IF('Brændstof Korn m gylle'!Y21="",0,'Brændstof Korn m gylle'!Y21)+IF('Brændstof Korn m gylle'!AF21="",0,'Brændstof Korn m gylle'!AF21)</f>
        <v>3</v>
      </c>
      <c r="I23" s="90"/>
      <c r="J23" s="50">
        <f t="shared" si="3"/>
        <v>600</v>
      </c>
      <c r="K23" s="82"/>
      <c r="L23" s="100"/>
      <c r="M23" s="51">
        <f t="shared" si="4"/>
        <v>20</v>
      </c>
      <c r="N23" s="28"/>
      <c r="O23" s="100"/>
      <c r="P23" s="79">
        <f t="shared" si="5"/>
        <v>180</v>
      </c>
      <c r="Q23" s="79">
        <f t="shared" si="6"/>
        <v>180</v>
      </c>
      <c r="R23" s="79">
        <f t="shared" si="7"/>
        <v>180</v>
      </c>
      <c r="S23" s="79">
        <f t="shared" si="8"/>
        <v>180</v>
      </c>
      <c r="T23" s="79">
        <f t="shared" si="9"/>
        <v>180</v>
      </c>
      <c r="U23" s="79">
        <f t="shared" si="10"/>
        <v>540</v>
      </c>
      <c r="V23" s="107"/>
      <c r="W23" s="80">
        <f t="shared" si="11"/>
        <v>0.3</v>
      </c>
      <c r="X23" s="80">
        <f t="shared" si="12"/>
        <v>0.3</v>
      </c>
      <c r="Y23" s="80">
        <f t="shared" si="13"/>
        <v>0.3</v>
      </c>
      <c r="Z23" s="80">
        <f t="shared" si="14"/>
        <v>0.3</v>
      </c>
      <c r="AA23" s="80">
        <f t="shared" si="15"/>
        <v>0.3</v>
      </c>
      <c r="AB23" s="80">
        <f t="shared" si="16"/>
        <v>0.9</v>
      </c>
      <c r="AC23" s="96"/>
      <c r="AD23" s="96"/>
    </row>
    <row r="24" spans="1:30" s="195" customFormat="1" ht="20.100000000000001" customHeight="1" x14ac:dyDescent="0.2">
      <c r="A24" s="96"/>
      <c r="B24" s="49" t="str">
        <f>'Brændstof Korn m gylle'!B22</f>
        <v>Radrensning</v>
      </c>
      <c r="C24" s="228">
        <f>IF('Brændstof Korn m gylle'!M22="",0,'Brændstof Korn m gylle'!M22)+IF('Brændstof Korn m gylle'!T22="",0,'Brændstof Korn m gylle'!T22)+IF('Brændstof Korn m gylle'!AA22="",0,'Brændstof Korn m gylle'!AA22)</f>
        <v>0</v>
      </c>
      <c r="D24" s="228">
        <f>IF('Brændstof Korn m gylle'!N22="",0,'Brændstof Korn m gylle'!N22)+IF('Brændstof Korn m gylle'!U22="",0,'Brændstof Korn m gylle'!U22)+IF('Brændstof Korn m gylle'!AB22="",0,'Brændstof Korn m gylle'!AB22)</f>
        <v>0</v>
      </c>
      <c r="E24" s="228">
        <f>IF('Brændstof Korn m gylle'!O22="",0,'Brændstof Korn m gylle'!O22)+IF('Brændstof Korn m gylle'!V22="",0,'Brændstof Korn m gylle'!V22)+IF('Brændstof Korn m gylle'!AC22="",0,'Brændstof Korn m gylle'!AC22)</f>
        <v>0</v>
      </c>
      <c r="F24" s="228">
        <f>IF('Brændstof Korn m gylle'!P22="",0,'Brændstof Korn m gylle'!P22)+IF('Brændstof Korn m gylle'!W22="",0,'Brændstof Korn m gylle'!W22)+IF('Brændstof Korn m gylle'!AD22="",0,'Brændstof Korn m gylle'!AD22)</f>
        <v>0</v>
      </c>
      <c r="G24" s="228">
        <f>IF('Brændstof Korn m gylle'!Q22="",0,'Brændstof Korn m gylle'!Q22)+IF('Brændstof Korn m gylle'!X22="",0,'Brændstof Korn m gylle'!X22)+IF('Brændstof Korn m gylle'!AE22="",0,'Brændstof Korn m gylle'!AE22)</f>
        <v>0</v>
      </c>
      <c r="H24" s="228">
        <f>IF('Brændstof Korn m gylle'!R22="",0,'Brændstof Korn m gylle'!R22)+IF('Brændstof Korn m gylle'!Y22="",0,'Brændstof Korn m gylle'!Y22)+IF('Brændstof Korn m gylle'!AF22="",0,'Brændstof Korn m gylle'!AF22)</f>
        <v>0</v>
      </c>
      <c r="I24" s="90"/>
      <c r="J24" s="50">
        <f t="shared" si="3"/>
        <v>600</v>
      </c>
      <c r="K24" s="82"/>
      <c r="L24" s="100"/>
      <c r="M24" s="51">
        <f t="shared" si="4"/>
        <v>20</v>
      </c>
      <c r="N24" s="28"/>
      <c r="O24" s="100"/>
      <c r="P24" s="79">
        <f t="shared" si="5"/>
        <v>0</v>
      </c>
      <c r="Q24" s="79">
        <f t="shared" si="6"/>
        <v>0</v>
      </c>
      <c r="R24" s="79">
        <f t="shared" si="7"/>
        <v>0</v>
      </c>
      <c r="S24" s="79">
        <f t="shared" si="8"/>
        <v>0</v>
      </c>
      <c r="T24" s="79">
        <f t="shared" si="9"/>
        <v>0</v>
      </c>
      <c r="U24" s="79">
        <f t="shared" si="10"/>
        <v>0</v>
      </c>
      <c r="V24" s="107"/>
      <c r="W24" s="80">
        <f t="shared" si="11"/>
        <v>0</v>
      </c>
      <c r="X24" s="80">
        <f t="shared" si="12"/>
        <v>0</v>
      </c>
      <c r="Y24" s="80">
        <f t="shared" si="13"/>
        <v>0</v>
      </c>
      <c r="Z24" s="80">
        <f t="shared" si="14"/>
        <v>0</v>
      </c>
      <c r="AA24" s="80">
        <f t="shared" si="15"/>
        <v>0</v>
      </c>
      <c r="AB24" s="80">
        <f t="shared" si="16"/>
        <v>0</v>
      </c>
      <c r="AC24" s="96"/>
      <c r="AD24" s="96"/>
    </row>
    <row r="25" spans="1:30" s="195" customFormat="1" ht="20.100000000000001" customHeight="1" x14ac:dyDescent="0.2">
      <c r="A25" s="96"/>
      <c r="B25" s="49" t="str">
        <f>'Brændstof Korn m gylle'!B23</f>
        <v>Strigling, halm-</v>
      </c>
      <c r="C25" s="228">
        <f>IF('Brændstof Korn m gylle'!M23="",0,'Brændstof Korn m gylle'!M23)+IF('Brændstof Korn m gylle'!T23="",0,'Brændstof Korn m gylle'!T23)+IF('Brændstof Korn m gylle'!AA23="",0,'Brændstof Korn m gylle'!AA23)</f>
        <v>0</v>
      </c>
      <c r="D25" s="228">
        <f>IF('Brændstof Korn m gylle'!N23="",0,'Brændstof Korn m gylle'!N23)+IF('Brændstof Korn m gylle'!U23="",0,'Brændstof Korn m gylle'!U23)+IF('Brændstof Korn m gylle'!AB23="",0,'Brændstof Korn m gylle'!AB23)</f>
        <v>0</v>
      </c>
      <c r="E25" s="228">
        <f>IF('Brændstof Korn m gylle'!O23="",0,'Brændstof Korn m gylle'!O23)+IF('Brændstof Korn m gylle'!V23="",0,'Brændstof Korn m gylle'!V23)+IF('Brændstof Korn m gylle'!AC23="",0,'Brændstof Korn m gylle'!AC23)</f>
        <v>0</v>
      </c>
      <c r="F25" s="228">
        <f>IF('Brændstof Korn m gylle'!P23="",0,'Brændstof Korn m gylle'!P23)+IF('Brændstof Korn m gylle'!W23="",0,'Brændstof Korn m gylle'!W23)+IF('Brændstof Korn m gylle'!AD23="",0,'Brændstof Korn m gylle'!AD23)</f>
        <v>0</v>
      </c>
      <c r="G25" s="228">
        <f>IF('Brændstof Korn m gylle'!Q23="",0,'Brændstof Korn m gylle'!Q23)+IF('Brændstof Korn m gylle'!X23="",0,'Brændstof Korn m gylle'!X23)+IF('Brændstof Korn m gylle'!AE23="",0,'Brændstof Korn m gylle'!AE23)</f>
        <v>0</v>
      </c>
      <c r="H25" s="228">
        <f>IF('Brændstof Korn m gylle'!R23="",0,'Brændstof Korn m gylle'!R23)+IF('Brændstof Korn m gylle'!Y23="",0,'Brændstof Korn m gylle'!Y23)+IF('Brændstof Korn m gylle'!AF23="",0,'Brændstof Korn m gylle'!AF23)</f>
        <v>0</v>
      </c>
      <c r="I25" s="90"/>
      <c r="J25" s="50">
        <f t="shared" si="3"/>
        <v>600</v>
      </c>
      <c r="K25" s="82"/>
      <c r="L25" s="100"/>
      <c r="M25" s="51">
        <f t="shared" si="4"/>
        <v>20</v>
      </c>
      <c r="N25" s="28"/>
      <c r="O25" s="100"/>
      <c r="P25" s="79">
        <f t="shared" si="5"/>
        <v>0</v>
      </c>
      <c r="Q25" s="79">
        <f t="shared" si="6"/>
        <v>0</v>
      </c>
      <c r="R25" s="79">
        <f t="shared" si="7"/>
        <v>0</v>
      </c>
      <c r="S25" s="79">
        <f t="shared" si="8"/>
        <v>0</v>
      </c>
      <c r="T25" s="79">
        <f t="shared" si="9"/>
        <v>0</v>
      </c>
      <c r="U25" s="79">
        <f t="shared" si="10"/>
        <v>0</v>
      </c>
      <c r="V25" s="107"/>
      <c r="W25" s="80">
        <f t="shared" si="11"/>
        <v>0</v>
      </c>
      <c r="X25" s="80">
        <f t="shared" si="12"/>
        <v>0</v>
      </c>
      <c r="Y25" s="80">
        <f t="shared" si="13"/>
        <v>0</v>
      </c>
      <c r="Z25" s="80">
        <f t="shared" si="14"/>
        <v>0</v>
      </c>
      <c r="AA25" s="80">
        <f t="shared" si="15"/>
        <v>0</v>
      </c>
      <c r="AB25" s="80">
        <f t="shared" si="16"/>
        <v>0</v>
      </c>
      <c r="AC25" s="96"/>
      <c r="AD25" s="96"/>
    </row>
    <row r="26" spans="1:30" s="195" customFormat="1" ht="20.100000000000001" customHeight="1" x14ac:dyDescent="0.2">
      <c r="A26" s="96"/>
      <c r="B26" s="49" t="str">
        <f>'Brændstof Korn m gylle'!B24</f>
        <v>Skårlægning med crimper, græsslæt</v>
      </c>
      <c r="C26" s="228">
        <f>IF('Brændstof Korn m gylle'!M24="",0,'Brændstof Korn m gylle'!M24)+IF('Brændstof Korn m gylle'!T24="",0,'Brændstof Korn m gylle'!T24)+IF('Brændstof Korn m gylle'!AA24="",0,'Brændstof Korn m gylle'!AA24)</f>
        <v>0</v>
      </c>
      <c r="D26" s="228">
        <f>IF('Brændstof Korn m gylle'!N24="",0,'Brændstof Korn m gylle'!N24)+IF('Brændstof Korn m gylle'!U24="",0,'Brændstof Korn m gylle'!U24)+IF('Brændstof Korn m gylle'!AB24="",0,'Brændstof Korn m gylle'!AB24)</f>
        <v>0</v>
      </c>
      <c r="E26" s="228">
        <f>IF('Brændstof Korn m gylle'!O24="",0,'Brændstof Korn m gylle'!O24)+IF('Brændstof Korn m gylle'!V24="",0,'Brændstof Korn m gylle'!V24)+IF('Brændstof Korn m gylle'!AC24="",0,'Brændstof Korn m gylle'!AC24)</f>
        <v>0</v>
      </c>
      <c r="F26" s="228">
        <f>IF('Brændstof Korn m gylle'!P24="",0,'Brændstof Korn m gylle'!P24)+IF('Brændstof Korn m gylle'!W24="",0,'Brændstof Korn m gylle'!W24)+IF('Brændstof Korn m gylle'!AD24="",0,'Brændstof Korn m gylle'!AD24)</f>
        <v>0</v>
      </c>
      <c r="G26" s="228">
        <f>IF('Brændstof Korn m gylle'!Q24="",0,'Brændstof Korn m gylle'!Q24)+IF('Brændstof Korn m gylle'!X24="",0,'Brændstof Korn m gylle'!X24)+IF('Brændstof Korn m gylle'!AE24="",0,'Brændstof Korn m gylle'!AE24)</f>
        <v>0</v>
      </c>
      <c r="H26" s="228">
        <f>IF('Brændstof Korn m gylle'!R24="",0,'Brændstof Korn m gylle'!R24)+IF('Brændstof Korn m gylle'!Y24="",0,'Brændstof Korn m gylle'!Y24)+IF('Brændstof Korn m gylle'!AF24="",0,'Brændstof Korn m gylle'!AF24)</f>
        <v>0</v>
      </c>
      <c r="I26" s="90"/>
      <c r="J26" s="50">
        <f t="shared" si="3"/>
        <v>600</v>
      </c>
      <c r="K26" s="82"/>
      <c r="L26" s="100"/>
      <c r="M26" s="51">
        <f t="shared" si="4"/>
        <v>20</v>
      </c>
      <c r="N26" s="28"/>
      <c r="O26" s="100"/>
      <c r="P26" s="79">
        <f t="shared" si="5"/>
        <v>0</v>
      </c>
      <c r="Q26" s="79">
        <f t="shared" si="6"/>
        <v>0</v>
      </c>
      <c r="R26" s="79">
        <f t="shared" si="7"/>
        <v>0</v>
      </c>
      <c r="S26" s="79">
        <f t="shared" si="8"/>
        <v>0</v>
      </c>
      <c r="T26" s="79">
        <f t="shared" si="9"/>
        <v>0</v>
      </c>
      <c r="U26" s="79">
        <f t="shared" si="10"/>
        <v>0</v>
      </c>
      <c r="V26" s="107"/>
      <c r="W26" s="80">
        <f t="shared" si="11"/>
        <v>0</v>
      </c>
      <c r="X26" s="80">
        <f t="shared" si="12"/>
        <v>0</v>
      </c>
      <c r="Y26" s="80">
        <f t="shared" si="13"/>
        <v>0</v>
      </c>
      <c r="Z26" s="80">
        <f t="shared" si="14"/>
        <v>0</v>
      </c>
      <c r="AA26" s="80">
        <f t="shared" si="15"/>
        <v>0</v>
      </c>
      <c r="AB26" s="80">
        <f t="shared" si="16"/>
        <v>0</v>
      </c>
      <c r="AC26" s="96"/>
      <c r="AD26" s="96"/>
    </row>
    <row r="27" spans="1:30" s="195" customFormat="1" ht="20.100000000000001" customHeight="1" x14ac:dyDescent="0.2">
      <c r="A27" s="96"/>
      <c r="B27" s="49" t="str">
        <f>'Brændstof Korn m gylle'!B25</f>
        <v>Snitning, græsslæt</v>
      </c>
      <c r="C27" s="228">
        <f>IF('Brændstof Korn m gylle'!M25="",0,'Brændstof Korn m gylle'!M25)+IF('Brændstof Korn m gylle'!T25="",0,'Brændstof Korn m gylle'!T25)+IF('Brændstof Korn m gylle'!AA25="",0,'Brændstof Korn m gylle'!AA25)</f>
        <v>0</v>
      </c>
      <c r="D27" s="228">
        <f>IF('Brændstof Korn m gylle'!N25="",0,'Brændstof Korn m gylle'!N25)+IF('Brændstof Korn m gylle'!U25="",0,'Brændstof Korn m gylle'!U25)+IF('Brændstof Korn m gylle'!AB25="",0,'Brændstof Korn m gylle'!AB25)</f>
        <v>0</v>
      </c>
      <c r="E27" s="228">
        <f>IF('Brændstof Korn m gylle'!O25="",0,'Brændstof Korn m gylle'!O25)+IF('Brændstof Korn m gylle'!V25="",0,'Brændstof Korn m gylle'!V25)+IF('Brændstof Korn m gylle'!AC25="",0,'Brændstof Korn m gylle'!AC25)</f>
        <v>0</v>
      </c>
      <c r="F27" s="228">
        <f>IF('Brændstof Korn m gylle'!P25="",0,'Brændstof Korn m gylle'!P25)+IF('Brændstof Korn m gylle'!W25="",0,'Brændstof Korn m gylle'!W25)+IF('Brændstof Korn m gylle'!AD25="",0,'Brændstof Korn m gylle'!AD25)</f>
        <v>0</v>
      </c>
      <c r="G27" s="228">
        <f>IF('Brændstof Korn m gylle'!Q25="",0,'Brændstof Korn m gylle'!Q25)+IF('Brændstof Korn m gylle'!X25="",0,'Brændstof Korn m gylle'!X25)+IF('Brændstof Korn m gylle'!AE25="",0,'Brændstof Korn m gylle'!AE25)</f>
        <v>0</v>
      </c>
      <c r="H27" s="228">
        <f>IF('Brændstof Korn m gylle'!R25="",0,'Brændstof Korn m gylle'!R25)+IF('Brændstof Korn m gylle'!Y25="",0,'Brændstof Korn m gylle'!Y25)+IF('Brændstof Korn m gylle'!AF25="",0,'Brændstof Korn m gylle'!AF25)</f>
        <v>0</v>
      </c>
      <c r="I27" s="90"/>
      <c r="J27" s="50">
        <f t="shared" si="3"/>
        <v>600</v>
      </c>
      <c r="K27" s="82"/>
      <c r="L27" s="100"/>
      <c r="M27" s="51">
        <f t="shared" si="4"/>
        <v>20</v>
      </c>
      <c r="N27" s="28"/>
      <c r="O27" s="100"/>
      <c r="P27" s="79">
        <f t="shared" si="5"/>
        <v>0</v>
      </c>
      <c r="Q27" s="79">
        <f t="shared" si="6"/>
        <v>0</v>
      </c>
      <c r="R27" s="79">
        <f t="shared" si="7"/>
        <v>0</v>
      </c>
      <c r="S27" s="79">
        <f t="shared" si="8"/>
        <v>0</v>
      </c>
      <c r="T27" s="79">
        <f t="shared" si="9"/>
        <v>0</v>
      </c>
      <c r="U27" s="79">
        <f t="shared" si="10"/>
        <v>0</v>
      </c>
      <c r="V27" s="107"/>
      <c r="W27" s="80">
        <f t="shared" si="11"/>
        <v>0</v>
      </c>
      <c r="X27" s="80">
        <f t="shared" si="12"/>
        <v>0</v>
      </c>
      <c r="Y27" s="80">
        <f t="shared" si="13"/>
        <v>0</v>
      </c>
      <c r="Z27" s="80">
        <f t="shared" si="14"/>
        <v>0</v>
      </c>
      <c r="AA27" s="80">
        <f t="shared" si="15"/>
        <v>0</v>
      </c>
      <c r="AB27" s="80">
        <f t="shared" si="16"/>
        <v>0</v>
      </c>
      <c r="AC27" s="96"/>
      <c r="AD27" s="96"/>
    </row>
    <row r="28" spans="1:30" s="195" customFormat="1" ht="20.100000000000001" customHeight="1" x14ac:dyDescent="0.2">
      <c r="A28" s="96"/>
      <c r="B28" s="49" t="str">
        <f>'Brændstof Korn m gylle'!B26</f>
        <v>Sammenrivning, græsslæt</v>
      </c>
      <c r="C28" s="228">
        <f>IF('Brændstof Korn m gylle'!M26="",0,'Brændstof Korn m gylle'!M26)+IF('Brændstof Korn m gylle'!T26="",0,'Brændstof Korn m gylle'!T26)+IF('Brændstof Korn m gylle'!AA26="",0,'Brændstof Korn m gylle'!AA26)</f>
        <v>0</v>
      </c>
      <c r="D28" s="228">
        <f>IF('Brændstof Korn m gylle'!N26="",0,'Brændstof Korn m gylle'!N26)+IF('Brændstof Korn m gylle'!U26="",0,'Brændstof Korn m gylle'!U26)+IF('Brændstof Korn m gylle'!AB26="",0,'Brændstof Korn m gylle'!AB26)</f>
        <v>0</v>
      </c>
      <c r="E28" s="228">
        <f>IF('Brændstof Korn m gylle'!O26="",0,'Brændstof Korn m gylle'!O26)+IF('Brændstof Korn m gylle'!V26="",0,'Brændstof Korn m gylle'!V26)+IF('Brændstof Korn m gylle'!AC26="",0,'Brændstof Korn m gylle'!AC26)</f>
        <v>0</v>
      </c>
      <c r="F28" s="228">
        <f>IF('Brændstof Korn m gylle'!P26="",0,'Brændstof Korn m gylle'!P26)+IF('Brændstof Korn m gylle'!W26="",0,'Brændstof Korn m gylle'!W26)+IF('Brændstof Korn m gylle'!AD26="",0,'Brændstof Korn m gylle'!AD26)</f>
        <v>0</v>
      </c>
      <c r="G28" s="228">
        <f>IF('Brændstof Korn m gylle'!Q26="",0,'Brændstof Korn m gylle'!Q26)+IF('Brændstof Korn m gylle'!X26="",0,'Brændstof Korn m gylle'!X26)+IF('Brændstof Korn m gylle'!AE26="",0,'Brændstof Korn m gylle'!AE26)</f>
        <v>0</v>
      </c>
      <c r="H28" s="228">
        <f>IF('Brændstof Korn m gylle'!R26="",0,'Brændstof Korn m gylle'!R26)+IF('Brændstof Korn m gylle'!Y26="",0,'Brændstof Korn m gylle'!Y26)+IF('Brændstof Korn m gylle'!AF26="",0,'Brændstof Korn m gylle'!AF26)</f>
        <v>0</v>
      </c>
      <c r="I28" s="90"/>
      <c r="J28" s="50">
        <f t="shared" si="3"/>
        <v>600</v>
      </c>
      <c r="K28" s="82"/>
      <c r="L28" s="100"/>
      <c r="M28" s="51">
        <f t="shared" si="4"/>
        <v>20</v>
      </c>
      <c r="N28" s="28"/>
      <c r="O28" s="100"/>
      <c r="P28" s="79">
        <f t="shared" si="5"/>
        <v>0</v>
      </c>
      <c r="Q28" s="79">
        <f t="shared" si="6"/>
        <v>0</v>
      </c>
      <c r="R28" s="79">
        <f t="shared" si="7"/>
        <v>0</v>
      </c>
      <c r="S28" s="79">
        <f t="shared" si="8"/>
        <v>0</v>
      </c>
      <c r="T28" s="79">
        <f t="shared" si="9"/>
        <v>0</v>
      </c>
      <c r="U28" s="79">
        <f t="shared" si="10"/>
        <v>0</v>
      </c>
      <c r="V28" s="107"/>
      <c r="W28" s="80">
        <f t="shared" si="11"/>
        <v>0</v>
      </c>
      <c r="X28" s="80">
        <f t="shared" si="12"/>
        <v>0</v>
      </c>
      <c r="Y28" s="80">
        <f t="shared" si="13"/>
        <v>0</v>
      </c>
      <c r="Z28" s="80">
        <f t="shared" si="14"/>
        <v>0</v>
      </c>
      <c r="AA28" s="80">
        <f t="shared" si="15"/>
        <v>0</v>
      </c>
      <c r="AB28" s="80">
        <f t="shared" si="16"/>
        <v>0</v>
      </c>
      <c r="AC28" s="96"/>
      <c r="AD28" s="96"/>
    </row>
    <row r="29" spans="1:30" s="195" customFormat="1" ht="20.100000000000001" customHeight="1" x14ac:dyDescent="0.2">
      <c r="A29" s="96"/>
      <c r="B29" s="49" t="str">
        <f>'Brændstof Korn m gylle'!B27</f>
        <v>Hypning, kartofler</v>
      </c>
      <c r="C29" s="228">
        <f>IF('Brændstof Korn m gylle'!M27="",0,'Brændstof Korn m gylle'!M27)+IF('Brændstof Korn m gylle'!T27="",0,'Brændstof Korn m gylle'!T27)+IF('Brændstof Korn m gylle'!AA27="",0,'Brændstof Korn m gylle'!AA27)</f>
        <v>0</v>
      </c>
      <c r="D29" s="228">
        <f>IF('Brændstof Korn m gylle'!N27="",0,'Brændstof Korn m gylle'!N27)+IF('Brændstof Korn m gylle'!U27="",0,'Brændstof Korn m gylle'!U27)+IF('Brændstof Korn m gylle'!AB27="",0,'Brændstof Korn m gylle'!AB27)</f>
        <v>0</v>
      </c>
      <c r="E29" s="228">
        <f>IF('Brændstof Korn m gylle'!O27="",0,'Brændstof Korn m gylle'!O27)+IF('Brændstof Korn m gylle'!V27="",0,'Brændstof Korn m gylle'!V27)+IF('Brændstof Korn m gylle'!AC27="",0,'Brændstof Korn m gylle'!AC27)</f>
        <v>0</v>
      </c>
      <c r="F29" s="228">
        <f>IF('Brændstof Korn m gylle'!P27="",0,'Brændstof Korn m gylle'!P27)+IF('Brændstof Korn m gylle'!W27="",0,'Brændstof Korn m gylle'!W27)+IF('Brændstof Korn m gylle'!AD27="",0,'Brændstof Korn m gylle'!AD27)</f>
        <v>0</v>
      </c>
      <c r="G29" s="228">
        <f>IF('Brændstof Korn m gylle'!Q27="",0,'Brændstof Korn m gylle'!Q27)+IF('Brændstof Korn m gylle'!X27="",0,'Brændstof Korn m gylle'!X27)+IF('Brændstof Korn m gylle'!AE27="",0,'Brændstof Korn m gylle'!AE27)</f>
        <v>0</v>
      </c>
      <c r="H29" s="228">
        <f>IF('Brændstof Korn m gylle'!R27="",0,'Brændstof Korn m gylle'!R27)+IF('Brændstof Korn m gylle'!Y27="",0,'Brændstof Korn m gylle'!Y27)+IF('Brændstof Korn m gylle'!AF27="",0,'Brændstof Korn m gylle'!AF27)</f>
        <v>0</v>
      </c>
      <c r="I29" s="90"/>
      <c r="J29" s="50">
        <f t="shared" si="3"/>
        <v>600</v>
      </c>
      <c r="K29" s="82"/>
      <c r="L29" s="100"/>
      <c r="M29" s="51">
        <f t="shared" si="4"/>
        <v>20</v>
      </c>
      <c r="N29" s="28"/>
      <c r="O29" s="100"/>
      <c r="P29" s="79">
        <f t="shared" si="5"/>
        <v>0</v>
      </c>
      <c r="Q29" s="79">
        <f t="shared" si="6"/>
        <v>0</v>
      </c>
      <c r="R29" s="79">
        <f t="shared" si="7"/>
        <v>0</v>
      </c>
      <c r="S29" s="79">
        <f t="shared" si="8"/>
        <v>0</v>
      </c>
      <c r="T29" s="79">
        <f t="shared" si="9"/>
        <v>0</v>
      </c>
      <c r="U29" s="79">
        <f t="shared" si="10"/>
        <v>0</v>
      </c>
      <c r="V29" s="107"/>
      <c r="W29" s="80">
        <f t="shared" si="11"/>
        <v>0</v>
      </c>
      <c r="X29" s="80">
        <f t="shared" si="12"/>
        <v>0</v>
      </c>
      <c r="Y29" s="80">
        <f t="shared" si="13"/>
        <v>0</v>
      </c>
      <c r="Z29" s="80">
        <f t="shared" si="14"/>
        <v>0</v>
      </c>
      <c r="AA29" s="80">
        <f t="shared" si="15"/>
        <v>0</v>
      </c>
      <c r="AB29" s="80">
        <f t="shared" si="16"/>
        <v>0</v>
      </c>
      <c r="AC29" s="96"/>
      <c r="AD29" s="96"/>
    </row>
    <row r="30" spans="1:30" s="195" customFormat="1" ht="19.5" customHeight="1" x14ac:dyDescent="0.2">
      <c r="A30" s="96"/>
      <c r="B30" s="49" t="str">
        <f>'Brændstof Korn m gylle'!B28</f>
        <v>Aftopning, kartofler</v>
      </c>
      <c r="C30" s="228">
        <f>IF('Brændstof Korn m gylle'!M28="",0,'Brændstof Korn m gylle'!M28)+IF('Brændstof Korn m gylle'!T28="",0,'Brændstof Korn m gylle'!T28)+IF('Brændstof Korn m gylle'!AA28="",0,'Brændstof Korn m gylle'!AA28)</f>
        <v>0</v>
      </c>
      <c r="D30" s="228">
        <f>IF('Brændstof Korn m gylle'!N28="",0,'Brændstof Korn m gylle'!N28)+IF('Brændstof Korn m gylle'!U28="",0,'Brændstof Korn m gylle'!U28)+IF('Brændstof Korn m gylle'!AB28="",0,'Brændstof Korn m gylle'!AB28)</f>
        <v>0</v>
      </c>
      <c r="E30" s="228">
        <f>IF('Brændstof Korn m gylle'!O28="",0,'Brændstof Korn m gylle'!O28)+IF('Brændstof Korn m gylle'!V28="",0,'Brændstof Korn m gylle'!V28)+IF('Brændstof Korn m gylle'!AC28="",0,'Brændstof Korn m gylle'!AC28)</f>
        <v>0</v>
      </c>
      <c r="F30" s="228">
        <f>IF('Brændstof Korn m gylle'!P28="",0,'Brændstof Korn m gylle'!P28)+IF('Brændstof Korn m gylle'!W28="",0,'Brændstof Korn m gylle'!W28)+IF('Brændstof Korn m gylle'!AD28="",0,'Brændstof Korn m gylle'!AD28)</f>
        <v>0</v>
      </c>
      <c r="G30" s="228">
        <f>IF('Brændstof Korn m gylle'!Q28="",0,'Brændstof Korn m gylle'!Q28)+IF('Brændstof Korn m gylle'!X28="",0,'Brændstof Korn m gylle'!X28)+IF('Brændstof Korn m gylle'!AE28="",0,'Brændstof Korn m gylle'!AE28)</f>
        <v>0</v>
      </c>
      <c r="H30" s="228">
        <f>IF('Brændstof Korn m gylle'!R28="",0,'Brændstof Korn m gylle'!R28)+IF('Brændstof Korn m gylle'!Y28="",0,'Brændstof Korn m gylle'!Y28)+IF('Brændstof Korn m gylle'!AF28="",0,'Brændstof Korn m gylle'!AF28)</f>
        <v>0</v>
      </c>
      <c r="I30" s="90"/>
      <c r="J30" s="50">
        <f t="shared" si="3"/>
        <v>600</v>
      </c>
      <c r="K30" s="82"/>
      <c r="L30" s="100"/>
      <c r="M30" s="51">
        <f t="shared" si="4"/>
        <v>20</v>
      </c>
      <c r="N30" s="28"/>
      <c r="O30" s="100"/>
      <c r="P30" s="79">
        <f t="shared" si="5"/>
        <v>0</v>
      </c>
      <c r="Q30" s="79">
        <f t="shared" si="6"/>
        <v>0</v>
      </c>
      <c r="R30" s="79">
        <f t="shared" si="7"/>
        <v>0</v>
      </c>
      <c r="S30" s="79">
        <f t="shared" si="8"/>
        <v>0</v>
      </c>
      <c r="T30" s="79">
        <f t="shared" si="9"/>
        <v>0</v>
      </c>
      <c r="U30" s="79">
        <f t="shared" si="10"/>
        <v>0</v>
      </c>
      <c r="V30" s="107"/>
      <c r="W30" s="80">
        <f t="shared" si="11"/>
        <v>0</v>
      </c>
      <c r="X30" s="80">
        <f t="shared" si="12"/>
        <v>0</v>
      </c>
      <c r="Y30" s="80">
        <f t="shared" si="13"/>
        <v>0</v>
      </c>
      <c r="Z30" s="80">
        <f t="shared" si="14"/>
        <v>0</v>
      </c>
      <c r="AA30" s="80">
        <f t="shared" si="15"/>
        <v>0</v>
      </c>
      <c r="AB30" s="80">
        <f t="shared" si="16"/>
        <v>0</v>
      </c>
      <c r="AC30" s="96"/>
      <c r="AD30" s="96"/>
    </row>
    <row r="31" spans="1:30" s="195" customFormat="1" ht="19.5" customHeight="1" x14ac:dyDescent="0.2">
      <c r="A31" s="96"/>
      <c r="B31" s="49" t="str">
        <f>'Brændstof Korn m gylle'!B29</f>
        <v>Tilføj opgave</v>
      </c>
      <c r="C31" s="228">
        <f>IF('Brændstof Korn m gylle'!M29="",0,'Brændstof Korn m gylle'!M29)+IF('Brændstof Korn m gylle'!T29="",0,'Brændstof Korn m gylle'!T29)+IF('Brændstof Korn m gylle'!AA29="",0,'Brændstof Korn m gylle'!AA29)</f>
        <v>0</v>
      </c>
      <c r="D31" s="228">
        <f>IF('Brændstof Korn m gylle'!N29="",0,'Brændstof Korn m gylle'!N29)+IF('Brændstof Korn m gylle'!U29="",0,'Brændstof Korn m gylle'!U29)+IF('Brændstof Korn m gylle'!AB29="",0,'Brændstof Korn m gylle'!AB29)</f>
        <v>0</v>
      </c>
      <c r="E31" s="228">
        <f>IF('Brændstof Korn m gylle'!O29="",0,'Brændstof Korn m gylle'!O29)+IF('Brændstof Korn m gylle'!V29="",0,'Brændstof Korn m gylle'!V29)+IF('Brændstof Korn m gylle'!AC29="",0,'Brændstof Korn m gylle'!AC29)</f>
        <v>0</v>
      </c>
      <c r="F31" s="228">
        <f>IF('Brændstof Korn m gylle'!P29="",0,'Brændstof Korn m gylle'!P29)+IF('Brændstof Korn m gylle'!W29="",0,'Brændstof Korn m gylle'!W29)+IF('Brændstof Korn m gylle'!AD29="",0,'Brændstof Korn m gylle'!AD29)</f>
        <v>0</v>
      </c>
      <c r="G31" s="228">
        <f>IF('Brændstof Korn m gylle'!Q29="",0,'Brændstof Korn m gylle'!Q29)+IF('Brændstof Korn m gylle'!X29="",0,'Brændstof Korn m gylle'!X29)+IF('Brændstof Korn m gylle'!AE29="",0,'Brændstof Korn m gylle'!AE29)</f>
        <v>0</v>
      </c>
      <c r="H31" s="228">
        <f>IF('Brændstof Korn m gylle'!R29="",0,'Brændstof Korn m gylle'!R29)+IF('Brændstof Korn m gylle'!Y29="",0,'Brændstof Korn m gylle'!Y29)+IF('Brændstof Korn m gylle'!AF29="",0,'Brændstof Korn m gylle'!AF29)</f>
        <v>0</v>
      </c>
      <c r="I31" s="90"/>
      <c r="J31" s="50">
        <f t="shared" si="3"/>
        <v>600</v>
      </c>
      <c r="K31" s="82"/>
      <c r="L31" s="100"/>
      <c r="M31" s="51">
        <f t="shared" si="4"/>
        <v>20</v>
      </c>
      <c r="N31" s="28"/>
      <c r="O31" s="100"/>
      <c r="P31" s="79">
        <f t="shared" si="5"/>
        <v>0</v>
      </c>
      <c r="Q31" s="79">
        <f t="shared" si="6"/>
        <v>0</v>
      </c>
      <c r="R31" s="79">
        <f t="shared" si="7"/>
        <v>0</v>
      </c>
      <c r="S31" s="79">
        <f t="shared" si="8"/>
        <v>0</v>
      </c>
      <c r="T31" s="79">
        <f t="shared" si="9"/>
        <v>0</v>
      </c>
      <c r="U31" s="79">
        <f t="shared" si="10"/>
        <v>0</v>
      </c>
      <c r="V31" s="107"/>
      <c r="W31" s="80">
        <f t="shared" si="11"/>
        <v>0</v>
      </c>
      <c r="X31" s="80">
        <f t="shared" si="12"/>
        <v>0</v>
      </c>
      <c r="Y31" s="80">
        <f t="shared" si="13"/>
        <v>0</v>
      </c>
      <c r="Z31" s="80">
        <f t="shared" si="14"/>
        <v>0</v>
      </c>
      <c r="AA31" s="80">
        <f t="shared" si="15"/>
        <v>0</v>
      </c>
      <c r="AB31" s="80">
        <f t="shared" si="16"/>
        <v>0</v>
      </c>
      <c r="AC31" s="96"/>
      <c r="AD31" s="96"/>
    </row>
    <row r="32" spans="1:30" s="195" customFormat="1" ht="19.5" customHeight="1" x14ac:dyDescent="0.2">
      <c r="A32" s="96"/>
      <c r="B32" s="49" t="str">
        <f>'Brændstof Korn m gylle'!B30</f>
        <v>Tilføj opgave</v>
      </c>
      <c r="C32" s="228">
        <f>IF('Brændstof Korn m gylle'!M30="",0,'Brændstof Korn m gylle'!M30)+IF('Brændstof Korn m gylle'!T30="",0,'Brændstof Korn m gylle'!T30)+IF('Brændstof Korn m gylle'!AA30="",0,'Brændstof Korn m gylle'!AA30)</f>
        <v>0</v>
      </c>
      <c r="D32" s="228">
        <f>IF('Brændstof Korn m gylle'!N30="",0,'Brændstof Korn m gylle'!N30)+IF('Brændstof Korn m gylle'!U30="",0,'Brændstof Korn m gylle'!U30)+IF('Brændstof Korn m gylle'!AB30="",0,'Brændstof Korn m gylle'!AB30)</f>
        <v>0</v>
      </c>
      <c r="E32" s="228">
        <f>IF('Brændstof Korn m gylle'!O30="",0,'Brændstof Korn m gylle'!O30)+IF('Brændstof Korn m gylle'!V30="",0,'Brændstof Korn m gylle'!V30)+IF('Brændstof Korn m gylle'!AC30="",0,'Brændstof Korn m gylle'!AC30)</f>
        <v>0</v>
      </c>
      <c r="F32" s="228">
        <f>IF('Brændstof Korn m gylle'!P30="",0,'Brændstof Korn m gylle'!P30)+IF('Brændstof Korn m gylle'!W30="",0,'Brændstof Korn m gylle'!W30)+IF('Brændstof Korn m gylle'!AD30="",0,'Brændstof Korn m gylle'!AD30)</f>
        <v>0</v>
      </c>
      <c r="G32" s="228">
        <f>IF('Brændstof Korn m gylle'!Q30="",0,'Brændstof Korn m gylle'!Q30)+IF('Brændstof Korn m gylle'!X30="",0,'Brændstof Korn m gylle'!X30)+IF('Brændstof Korn m gylle'!AE30="",0,'Brændstof Korn m gylle'!AE30)</f>
        <v>0</v>
      </c>
      <c r="H32" s="228">
        <f>IF('Brændstof Korn m gylle'!R30="",0,'Brændstof Korn m gylle'!R30)+IF('Brændstof Korn m gylle'!Y30="",0,'Brændstof Korn m gylle'!Y30)+IF('Brændstof Korn m gylle'!AF30="",0,'Brændstof Korn m gylle'!AF30)</f>
        <v>0</v>
      </c>
      <c r="I32" s="90"/>
      <c r="J32" s="50">
        <f t="shared" si="3"/>
        <v>600</v>
      </c>
      <c r="K32" s="82"/>
      <c r="L32" s="100"/>
      <c r="M32" s="51">
        <f t="shared" si="4"/>
        <v>20</v>
      </c>
      <c r="N32" s="28"/>
      <c r="O32" s="100"/>
      <c r="P32" s="79">
        <f t="shared" si="5"/>
        <v>0</v>
      </c>
      <c r="Q32" s="79">
        <f t="shared" si="6"/>
        <v>0</v>
      </c>
      <c r="R32" s="79">
        <f t="shared" si="7"/>
        <v>0</v>
      </c>
      <c r="S32" s="79">
        <f t="shared" si="8"/>
        <v>0</v>
      </c>
      <c r="T32" s="79">
        <f t="shared" si="9"/>
        <v>0</v>
      </c>
      <c r="U32" s="79">
        <f t="shared" si="10"/>
        <v>0</v>
      </c>
      <c r="V32" s="107"/>
      <c r="W32" s="80">
        <f t="shared" si="11"/>
        <v>0</v>
      </c>
      <c r="X32" s="80">
        <f t="shared" si="12"/>
        <v>0</v>
      </c>
      <c r="Y32" s="80">
        <f t="shared" si="13"/>
        <v>0</v>
      </c>
      <c r="Z32" s="80">
        <f t="shared" si="14"/>
        <v>0</v>
      </c>
      <c r="AA32" s="80">
        <f t="shared" si="15"/>
        <v>0</v>
      </c>
      <c r="AB32" s="80">
        <f t="shared" si="16"/>
        <v>0</v>
      </c>
      <c r="AC32" s="96"/>
      <c r="AD32" s="96"/>
    </row>
    <row r="33" spans="1:30" s="195" customFormat="1" ht="19.5" customHeight="1" x14ac:dyDescent="0.2">
      <c r="A33" s="96"/>
      <c r="B33" s="49" t="str">
        <f>'Brændstof Korn m gylle'!B31</f>
        <v>Tilføj opgave</v>
      </c>
      <c r="C33" s="228">
        <f>IF('Brændstof Korn m gylle'!M31="",0,'Brændstof Korn m gylle'!M31)+IF('Brændstof Korn m gylle'!T31="",0,'Brændstof Korn m gylle'!T31)+IF('Brændstof Korn m gylle'!AA31="",0,'Brændstof Korn m gylle'!AA31)</f>
        <v>0</v>
      </c>
      <c r="D33" s="228">
        <f>IF('Brændstof Korn m gylle'!N31="",0,'Brændstof Korn m gylle'!N31)+IF('Brændstof Korn m gylle'!U31="",0,'Brændstof Korn m gylle'!U31)+IF('Brændstof Korn m gylle'!AB31="",0,'Brændstof Korn m gylle'!AB31)</f>
        <v>0</v>
      </c>
      <c r="E33" s="228">
        <f>IF('Brændstof Korn m gylle'!O31="",0,'Brændstof Korn m gylle'!O31)+IF('Brændstof Korn m gylle'!V31="",0,'Brændstof Korn m gylle'!V31)+IF('Brændstof Korn m gylle'!AC31="",0,'Brændstof Korn m gylle'!AC31)</f>
        <v>0</v>
      </c>
      <c r="F33" s="228">
        <f>IF('Brændstof Korn m gylle'!P31="",0,'Brændstof Korn m gylle'!P31)+IF('Brændstof Korn m gylle'!W31="",0,'Brændstof Korn m gylle'!W31)+IF('Brændstof Korn m gylle'!AD31="",0,'Brændstof Korn m gylle'!AD31)</f>
        <v>0</v>
      </c>
      <c r="G33" s="228">
        <f>IF('Brændstof Korn m gylle'!Q31="",0,'Brændstof Korn m gylle'!Q31)+IF('Brændstof Korn m gylle'!X31="",0,'Brændstof Korn m gylle'!X31)+IF('Brændstof Korn m gylle'!AE31="",0,'Brændstof Korn m gylle'!AE31)</f>
        <v>0</v>
      </c>
      <c r="H33" s="228">
        <f>IF('Brændstof Korn m gylle'!R31="",0,'Brændstof Korn m gylle'!R31)+IF('Brændstof Korn m gylle'!Y31="",0,'Brændstof Korn m gylle'!Y31)+IF('Brændstof Korn m gylle'!AF31="",0,'Brændstof Korn m gylle'!AF31)</f>
        <v>0</v>
      </c>
      <c r="I33" s="90"/>
      <c r="J33" s="50">
        <f t="shared" si="3"/>
        <v>600</v>
      </c>
      <c r="K33" s="82"/>
      <c r="L33" s="100"/>
      <c r="M33" s="52">
        <f t="shared" si="4"/>
        <v>20</v>
      </c>
      <c r="N33" s="84"/>
      <c r="O33" s="100"/>
      <c r="P33" s="79">
        <f t="shared" si="5"/>
        <v>0</v>
      </c>
      <c r="Q33" s="79">
        <f t="shared" si="6"/>
        <v>0</v>
      </c>
      <c r="R33" s="79">
        <f t="shared" si="7"/>
        <v>0</v>
      </c>
      <c r="S33" s="79">
        <f t="shared" si="8"/>
        <v>0</v>
      </c>
      <c r="T33" s="79">
        <f t="shared" si="9"/>
        <v>0</v>
      </c>
      <c r="U33" s="79">
        <f t="shared" si="10"/>
        <v>0</v>
      </c>
      <c r="V33" s="107"/>
      <c r="W33" s="80">
        <f t="shared" si="11"/>
        <v>0</v>
      </c>
      <c r="X33" s="80">
        <f t="shared" si="12"/>
        <v>0</v>
      </c>
      <c r="Y33" s="80">
        <f t="shared" si="13"/>
        <v>0</v>
      </c>
      <c r="Z33" s="80">
        <f t="shared" si="14"/>
        <v>0</v>
      </c>
      <c r="AA33" s="80">
        <f t="shared" si="15"/>
        <v>0</v>
      </c>
      <c r="AB33" s="80">
        <f t="shared" si="16"/>
        <v>0</v>
      </c>
      <c r="AC33" s="96"/>
      <c r="AD33" s="96"/>
    </row>
    <row r="34" spans="1:30" s="195" customFormat="1" ht="9.75" customHeight="1" thickBot="1" x14ac:dyDescent="0.25">
      <c r="A34" s="96"/>
      <c r="B34" s="110"/>
      <c r="C34" s="111"/>
      <c r="D34" s="111"/>
      <c r="E34" s="111"/>
      <c r="F34" s="111"/>
      <c r="G34" s="111"/>
      <c r="H34" s="111"/>
      <c r="I34" s="91"/>
      <c r="J34" s="91"/>
      <c r="K34" s="112"/>
      <c r="L34" s="101"/>
      <c r="M34" s="113"/>
      <c r="N34" s="114"/>
      <c r="O34" s="101"/>
      <c r="P34" s="115"/>
      <c r="Q34" s="115"/>
      <c r="R34" s="115"/>
      <c r="S34" s="115"/>
      <c r="T34" s="115"/>
      <c r="U34" s="115"/>
      <c r="V34" s="108"/>
      <c r="W34" s="116"/>
      <c r="X34" s="116"/>
      <c r="Y34" s="116"/>
      <c r="Z34" s="116"/>
      <c r="AA34" s="116"/>
      <c r="AB34" s="116"/>
      <c r="AC34" s="109"/>
      <c r="AD34" s="96"/>
    </row>
    <row r="35" spans="1:30" s="195" customFormat="1" ht="20.100000000000001" customHeight="1" x14ac:dyDescent="0.25">
      <c r="A35" s="96"/>
      <c r="B35" s="53" t="s">
        <v>112</v>
      </c>
      <c r="C35" s="54">
        <f t="shared" ref="C35:H35" si="17">SUM(C11:C33)</f>
        <v>15</v>
      </c>
      <c r="D35" s="55">
        <f t="shared" si="17"/>
        <v>18</v>
      </c>
      <c r="E35" s="55">
        <f t="shared" si="17"/>
        <v>32</v>
      </c>
      <c r="F35" s="55">
        <f t="shared" si="17"/>
        <v>64</v>
      </c>
      <c r="G35" s="55">
        <f t="shared" si="17"/>
        <v>230</v>
      </c>
      <c r="H35" s="56">
        <f t="shared" si="17"/>
        <v>569</v>
      </c>
      <c r="I35" s="92"/>
      <c r="J35" s="92"/>
      <c r="K35" s="102"/>
      <c r="L35" s="102"/>
      <c r="M35" s="402" t="s">
        <v>111</v>
      </c>
      <c r="N35" s="403"/>
      <c r="O35" s="404"/>
      <c r="P35" s="243">
        <f t="shared" ref="P35:U35" si="18">SUM(P11:P33)</f>
        <v>2970</v>
      </c>
      <c r="Q35" s="243">
        <f t="shared" si="18"/>
        <v>3690</v>
      </c>
      <c r="R35" s="243">
        <f t="shared" si="18"/>
        <v>6930</v>
      </c>
      <c r="S35" s="243">
        <f t="shared" si="18"/>
        <v>14310</v>
      </c>
      <c r="T35" s="243">
        <f t="shared" si="18"/>
        <v>52290</v>
      </c>
      <c r="U35" s="243">
        <f t="shared" si="18"/>
        <v>129690</v>
      </c>
      <c r="V35" s="104"/>
      <c r="W35" s="117">
        <f t="shared" ref="W35:AB35" si="19">SUM(W11:W33)/W10</f>
        <v>4.4999999999999991</v>
      </c>
      <c r="X35" s="117">
        <f t="shared" si="19"/>
        <v>1.7999999999999996</v>
      </c>
      <c r="Y35" s="117">
        <f t="shared" si="19"/>
        <v>0.96000000000000019</v>
      </c>
      <c r="Z35" s="117">
        <f t="shared" si="19"/>
        <v>0.76800000000000002</v>
      </c>
      <c r="AA35" s="117">
        <f t="shared" si="19"/>
        <v>0.68999999999999984</v>
      </c>
      <c r="AB35" s="117">
        <f t="shared" si="19"/>
        <v>0.68280000000000007</v>
      </c>
      <c r="AC35" s="96"/>
      <c r="AD35" s="96"/>
    </row>
    <row r="36" spans="1:30" s="195" customFormat="1" ht="20.100000000000001" customHeight="1" x14ac:dyDescent="0.2">
      <c r="A36" s="96"/>
      <c r="B36" s="57" t="s">
        <v>99</v>
      </c>
      <c r="C36" s="58">
        <f t="shared" ref="C36:H36" si="20">C35*2</f>
        <v>30</v>
      </c>
      <c r="D36" s="59">
        <f t="shared" si="20"/>
        <v>36</v>
      </c>
      <c r="E36" s="59">
        <f t="shared" si="20"/>
        <v>64</v>
      </c>
      <c r="F36" s="59">
        <f t="shared" si="20"/>
        <v>128</v>
      </c>
      <c r="G36" s="59">
        <f t="shared" si="20"/>
        <v>460</v>
      </c>
      <c r="H36" s="60">
        <f t="shared" si="20"/>
        <v>1138</v>
      </c>
      <c r="I36" s="93"/>
      <c r="J36" s="93"/>
      <c r="K36" s="103"/>
      <c r="L36" s="103"/>
      <c r="M36" s="422" t="s">
        <v>113</v>
      </c>
      <c r="N36" s="423"/>
      <c r="O36" s="424"/>
      <c r="P36" s="244">
        <f t="shared" ref="P36:U36" si="21">ROUNDUP(P35/P10,0)</f>
        <v>2970</v>
      </c>
      <c r="Q36" s="244">
        <f t="shared" si="21"/>
        <v>1230</v>
      </c>
      <c r="R36" s="244">
        <f t="shared" si="21"/>
        <v>693</v>
      </c>
      <c r="S36" s="244">
        <f t="shared" si="21"/>
        <v>573</v>
      </c>
      <c r="T36" s="244">
        <f t="shared" si="21"/>
        <v>523</v>
      </c>
      <c r="U36" s="244">
        <f t="shared" si="21"/>
        <v>519</v>
      </c>
      <c r="V36" s="97"/>
      <c r="W36" s="96"/>
      <c r="X36" s="96"/>
      <c r="Y36" s="96"/>
      <c r="Z36" s="96"/>
      <c r="AA36" s="96"/>
      <c r="AB36" s="96"/>
      <c r="AC36" s="96"/>
      <c r="AD36" s="96"/>
    </row>
    <row r="37" spans="1:30" s="195" customFormat="1" ht="20.100000000000001" customHeight="1" thickBot="1" x14ac:dyDescent="0.25">
      <c r="A37" s="96"/>
      <c r="B37" s="61" t="s">
        <v>98</v>
      </c>
      <c r="C37" s="62">
        <f t="shared" ref="C37:H37" si="22">C36/C10</f>
        <v>30</v>
      </c>
      <c r="D37" s="63">
        <f t="shared" si="22"/>
        <v>12</v>
      </c>
      <c r="E37" s="63">
        <f t="shared" si="22"/>
        <v>6.4</v>
      </c>
      <c r="F37" s="63">
        <f t="shared" si="22"/>
        <v>5.12</v>
      </c>
      <c r="G37" s="63">
        <f t="shared" si="22"/>
        <v>4.5999999999999996</v>
      </c>
      <c r="H37" s="64">
        <f t="shared" si="22"/>
        <v>4.5519999999999996</v>
      </c>
      <c r="I37" s="94"/>
      <c r="J37" s="94"/>
      <c r="K37" s="102"/>
      <c r="L37" s="102"/>
      <c r="M37" s="102"/>
      <c r="N37" s="102"/>
      <c r="O37" s="102"/>
      <c r="P37" s="96"/>
      <c r="Q37" s="102"/>
      <c r="R37" s="102"/>
      <c r="S37" s="97"/>
      <c r="T37" s="97"/>
      <c r="U37" s="97"/>
      <c r="V37" s="97"/>
      <c r="W37" s="96"/>
      <c r="X37" s="96"/>
      <c r="Y37" s="96"/>
      <c r="Z37" s="96"/>
      <c r="AA37" s="96"/>
      <c r="AB37" s="96"/>
      <c r="AC37" s="96"/>
      <c r="AD37" s="96"/>
    </row>
    <row r="38" spans="1:30" s="195" customFormat="1" ht="20.100000000000001" customHeight="1" x14ac:dyDescent="0.2">
      <c r="A38" s="96"/>
      <c r="B38" s="65" t="str">
        <f>M36</f>
        <v>Kr pr. ha pr. år</v>
      </c>
      <c r="C38" s="66">
        <f t="shared" ref="C38:H38" si="23">P36</f>
        <v>2970</v>
      </c>
      <c r="D38" s="66">
        <f t="shared" si="23"/>
        <v>1230</v>
      </c>
      <c r="E38" s="66">
        <f t="shared" si="23"/>
        <v>693</v>
      </c>
      <c r="F38" s="66">
        <f t="shared" si="23"/>
        <v>573</v>
      </c>
      <c r="G38" s="66">
        <f t="shared" si="23"/>
        <v>523</v>
      </c>
      <c r="H38" s="67">
        <f t="shared" si="23"/>
        <v>519</v>
      </c>
      <c r="I38" s="94"/>
      <c r="J38" s="94"/>
      <c r="K38" s="102"/>
      <c r="L38" s="102"/>
      <c r="M38" s="102"/>
      <c r="N38" s="102"/>
      <c r="O38" s="102"/>
      <c r="P38" s="96"/>
      <c r="Q38" s="102"/>
      <c r="R38" s="102"/>
      <c r="S38" s="97"/>
      <c r="T38" s="97"/>
      <c r="U38" s="97"/>
      <c r="V38" s="97"/>
      <c r="W38" s="96"/>
      <c r="X38" s="96"/>
      <c r="Y38" s="96"/>
      <c r="Z38" s="96"/>
      <c r="AA38" s="96"/>
      <c r="AB38" s="96"/>
      <c r="AC38" s="96"/>
      <c r="AD38" s="96"/>
    </row>
    <row r="39" spans="1:30" s="195" customFormat="1" ht="20.100000000000001" customHeight="1" thickBot="1" x14ac:dyDescent="0.25">
      <c r="A39" s="96"/>
      <c r="B39" s="61" t="s">
        <v>97</v>
      </c>
      <c r="C39" s="62">
        <f t="shared" ref="C39:H39" si="24">C37*C8/$M$9</f>
        <v>4.5</v>
      </c>
      <c r="D39" s="63">
        <f t="shared" si="24"/>
        <v>1.8</v>
      </c>
      <c r="E39" s="63">
        <f t="shared" si="24"/>
        <v>0.96000000000000019</v>
      </c>
      <c r="F39" s="63">
        <f t="shared" si="24"/>
        <v>0.76800000000000002</v>
      </c>
      <c r="G39" s="63">
        <f t="shared" si="24"/>
        <v>0.69</v>
      </c>
      <c r="H39" s="64">
        <f t="shared" si="24"/>
        <v>0.68279999999999996</v>
      </c>
      <c r="I39" s="95"/>
      <c r="J39" s="95"/>
      <c r="K39" s="95"/>
      <c r="L39" s="95"/>
      <c r="M39" s="95"/>
      <c r="N39" s="95"/>
      <c r="O39" s="95"/>
      <c r="P39" s="102"/>
      <c r="Q39" s="102"/>
      <c r="R39" s="102"/>
      <c r="S39" s="102"/>
      <c r="T39" s="97"/>
      <c r="U39" s="97"/>
      <c r="V39" s="97"/>
      <c r="W39" s="96"/>
      <c r="X39" s="96"/>
      <c r="Y39" s="96"/>
      <c r="Z39" s="96"/>
      <c r="AA39" s="96"/>
      <c r="AB39" s="96"/>
      <c r="AC39" s="96"/>
      <c r="AD39" s="96"/>
    </row>
    <row r="40" spans="1:30" s="195" customFormat="1" ht="20.100000000000001" customHeight="1" x14ac:dyDescent="0.2">
      <c r="A40" s="96"/>
      <c r="B40" s="38"/>
      <c r="C40" s="95"/>
      <c r="D40" s="95"/>
      <c r="E40" s="95"/>
      <c r="F40" s="95"/>
      <c r="G40" s="95"/>
      <c r="H40" s="95"/>
      <c r="I40" s="95"/>
      <c r="J40" s="95"/>
      <c r="K40" s="95"/>
      <c r="L40" s="95"/>
      <c r="M40" s="95"/>
      <c r="N40" s="95"/>
      <c r="O40" s="95"/>
      <c r="P40" s="102"/>
      <c r="Q40" s="102"/>
      <c r="R40" s="102"/>
      <c r="S40" s="102"/>
      <c r="T40" s="97"/>
      <c r="U40" s="97"/>
      <c r="V40" s="97"/>
      <c r="W40" s="96"/>
      <c r="X40" s="96"/>
      <c r="Y40" s="96"/>
      <c r="Z40" s="96"/>
      <c r="AA40" s="96"/>
      <c r="AB40" s="96"/>
      <c r="AC40" s="96"/>
      <c r="AD40" s="96"/>
    </row>
    <row r="41" spans="1:30" s="195" customFormat="1" ht="34.5" customHeight="1" x14ac:dyDescent="0.25">
      <c r="A41" s="96"/>
      <c r="J41" s="85" t="s">
        <v>96</v>
      </c>
      <c r="K41" s="85"/>
      <c r="L41" s="85"/>
      <c r="M41" s="96"/>
      <c r="N41" s="96"/>
      <c r="O41" s="96"/>
      <c r="P41" s="96"/>
      <c r="Q41" s="96"/>
      <c r="R41" s="96"/>
      <c r="S41" s="96"/>
      <c r="T41" s="96"/>
      <c r="U41" s="96"/>
      <c r="V41" s="104"/>
      <c r="W41" s="96"/>
      <c r="X41" s="96"/>
      <c r="Y41" s="96"/>
      <c r="Z41" s="96"/>
      <c r="AA41" s="96"/>
      <c r="AB41" s="96"/>
      <c r="AC41" s="96"/>
      <c r="AD41" s="96"/>
    </row>
    <row r="42" spans="1:30" s="195" customFormat="1" ht="20.100000000000001" customHeight="1" x14ac:dyDescent="0.25">
      <c r="A42" s="96"/>
      <c r="J42" s="85"/>
      <c r="K42" s="85"/>
      <c r="L42" s="85"/>
      <c r="M42" s="96"/>
      <c r="N42" s="96"/>
      <c r="O42" s="96"/>
      <c r="P42" s="96"/>
      <c r="Q42" s="96"/>
      <c r="R42" s="96"/>
      <c r="S42" s="96"/>
      <c r="T42" s="96"/>
      <c r="U42" s="96"/>
      <c r="V42" s="104"/>
      <c r="W42" s="96"/>
      <c r="X42" s="96"/>
      <c r="Y42" s="96"/>
      <c r="Z42" s="96"/>
      <c r="AA42" s="96"/>
      <c r="AB42" s="96"/>
      <c r="AC42" s="96"/>
      <c r="AD42" s="96"/>
    </row>
    <row r="43" spans="1:30" s="195" customFormat="1" ht="20.100000000000001" customHeight="1" x14ac:dyDescent="0.25">
      <c r="A43" s="96"/>
      <c r="J43" s="85"/>
      <c r="K43" s="85"/>
      <c r="L43" s="85"/>
      <c r="M43" s="96"/>
      <c r="N43" s="96"/>
      <c r="O43" s="96"/>
      <c r="P43" s="96"/>
      <c r="Q43" s="96"/>
      <c r="R43" s="96"/>
      <c r="S43" s="96"/>
      <c r="T43" s="96"/>
      <c r="U43" s="96"/>
      <c r="V43" s="104"/>
      <c r="W43" s="96"/>
      <c r="X43" s="96"/>
      <c r="Y43" s="96"/>
      <c r="Z43" s="96"/>
      <c r="AA43" s="96"/>
      <c r="AB43" s="96"/>
      <c r="AC43" s="96"/>
      <c r="AD43" s="96"/>
    </row>
    <row r="44" spans="1:30" s="195" customFormat="1" ht="20.100000000000001" customHeight="1" x14ac:dyDescent="0.25">
      <c r="A44" s="96"/>
      <c r="J44" s="85"/>
      <c r="K44" s="85"/>
      <c r="L44" s="85"/>
      <c r="M44" s="96"/>
      <c r="N44" s="96"/>
      <c r="O44" s="96"/>
      <c r="P44" s="96"/>
      <c r="Q44" s="96"/>
      <c r="R44" s="96"/>
      <c r="S44" s="96"/>
      <c r="T44" s="96"/>
      <c r="U44" s="96"/>
      <c r="V44" s="104"/>
      <c r="W44" s="96"/>
      <c r="X44" s="96"/>
      <c r="Y44" s="96"/>
      <c r="Z44" s="96"/>
      <c r="AA44" s="96"/>
      <c r="AB44" s="96"/>
      <c r="AC44" s="96"/>
      <c r="AD44" s="96"/>
    </row>
    <row r="45" spans="1:30" s="195" customFormat="1" ht="20.100000000000001" customHeight="1" x14ac:dyDescent="0.25">
      <c r="A45" s="96"/>
      <c r="J45" s="85"/>
      <c r="K45" s="85"/>
      <c r="L45" s="85"/>
      <c r="M45" s="96"/>
      <c r="N45" s="96"/>
      <c r="O45" s="96"/>
      <c r="P45" s="96"/>
      <c r="Q45" s="96"/>
      <c r="R45" s="96"/>
      <c r="S45" s="96"/>
      <c r="T45" s="96"/>
      <c r="U45" s="96"/>
      <c r="V45" s="104"/>
      <c r="W45" s="96"/>
      <c r="X45" s="96"/>
      <c r="Y45" s="96"/>
      <c r="Z45" s="96"/>
      <c r="AA45" s="96"/>
      <c r="AB45" s="96"/>
      <c r="AC45" s="96"/>
      <c r="AD45" s="96"/>
    </row>
    <row r="46" spans="1:30" s="195" customFormat="1" ht="20.100000000000001" customHeight="1" x14ac:dyDescent="0.25">
      <c r="A46" s="96"/>
      <c r="J46" s="85"/>
      <c r="K46" s="85"/>
      <c r="L46" s="85"/>
      <c r="M46" s="96"/>
      <c r="N46" s="96"/>
      <c r="O46" s="96"/>
      <c r="P46" s="96"/>
      <c r="Q46" s="96"/>
      <c r="R46" s="96"/>
      <c r="S46" s="96"/>
      <c r="T46" s="96"/>
      <c r="U46" s="96"/>
      <c r="V46" s="104"/>
      <c r="W46" s="96"/>
      <c r="X46" s="96"/>
      <c r="Y46" s="96"/>
      <c r="Z46" s="96"/>
      <c r="AA46" s="96"/>
      <c r="AB46" s="96"/>
      <c r="AC46" s="96"/>
      <c r="AD46" s="96"/>
    </row>
    <row r="47" spans="1:30" s="195" customFormat="1" ht="20.100000000000001" customHeight="1" x14ac:dyDescent="0.25">
      <c r="A47" s="96"/>
      <c r="J47" s="85"/>
      <c r="K47" s="85"/>
      <c r="L47" s="85"/>
      <c r="M47" s="96"/>
      <c r="N47" s="96"/>
      <c r="O47" s="96"/>
      <c r="P47" s="96"/>
      <c r="Q47" s="96"/>
      <c r="R47" s="96"/>
      <c r="S47" s="96"/>
      <c r="T47" s="96"/>
      <c r="U47" s="96"/>
      <c r="V47" s="104"/>
      <c r="W47" s="96"/>
      <c r="X47" s="96"/>
      <c r="Y47" s="96"/>
      <c r="Z47" s="96"/>
      <c r="AA47" s="96"/>
      <c r="AB47" s="96"/>
      <c r="AC47" s="96"/>
      <c r="AD47" s="96"/>
    </row>
    <row r="48" spans="1:30" s="195" customFormat="1" ht="20.100000000000001" customHeight="1" x14ac:dyDescent="0.25">
      <c r="A48" s="96"/>
      <c r="J48" s="85"/>
      <c r="K48" s="85"/>
      <c r="L48" s="85"/>
      <c r="M48" s="96"/>
      <c r="N48" s="96"/>
      <c r="O48" s="96"/>
      <c r="P48" s="96"/>
      <c r="Q48" s="96"/>
      <c r="R48" s="96"/>
      <c r="S48" s="96"/>
      <c r="T48" s="96"/>
      <c r="U48" s="96"/>
      <c r="V48" s="104"/>
      <c r="W48" s="96"/>
      <c r="X48" s="96"/>
      <c r="Y48" s="96"/>
      <c r="Z48" s="96"/>
      <c r="AA48" s="96"/>
      <c r="AB48" s="96"/>
      <c r="AC48" s="96"/>
      <c r="AD48" s="96"/>
    </row>
    <row r="49" spans="1:30" s="195" customFormat="1" ht="20.100000000000001" customHeight="1" x14ac:dyDescent="0.2">
      <c r="A49" s="96"/>
      <c r="J49" s="85"/>
      <c r="K49" s="85"/>
      <c r="L49" s="85"/>
      <c r="M49" s="85"/>
      <c r="N49" s="85"/>
      <c r="O49" s="85"/>
      <c r="P49" s="96"/>
      <c r="Q49" s="96"/>
      <c r="R49" s="96"/>
      <c r="S49" s="97"/>
      <c r="T49" s="97"/>
      <c r="U49" s="97"/>
      <c r="V49" s="97"/>
      <c r="W49" s="96"/>
      <c r="X49" s="96"/>
      <c r="Y49" s="96"/>
      <c r="Z49" s="96"/>
      <c r="AA49" s="96"/>
      <c r="AB49" s="96"/>
      <c r="AC49" s="96"/>
      <c r="AD49" s="96"/>
    </row>
    <row r="50" spans="1:30" s="195" customFormat="1" ht="20.100000000000001" customHeight="1" x14ac:dyDescent="0.2">
      <c r="A50" s="96"/>
      <c r="J50" s="85"/>
      <c r="K50" s="85"/>
      <c r="L50" s="85"/>
      <c r="M50" s="96"/>
      <c r="N50" s="96"/>
      <c r="O50" s="96"/>
      <c r="P50" s="96"/>
      <c r="Q50" s="96"/>
      <c r="R50" s="96"/>
      <c r="S50" s="96"/>
      <c r="T50" s="96"/>
      <c r="U50" s="96"/>
      <c r="V50" s="97"/>
      <c r="W50" s="96"/>
      <c r="X50" s="96"/>
      <c r="Y50" s="96"/>
      <c r="Z50" s="96"/>
      <c r="AA50" s="96"/>
      <c r="AB50" s="96"/>
      <c r="AC50" s="96"/>
      <c r="AD50" s="96"/>
    </row>
    <row r="51" spans="1:30" s="195" customFormat="1" ht="20.100000000000001" customHeight="1" x14ac:dyDescent="0.2">
      <c r="A51" s="96"/>
      <c r="J51" s="39"/>
      <c r="K51" s="39"/>
      <c r="L51" s="85"/>
      <c r="M51" s="96"/>
      <c r="N51" s="96"/>
      <c r="O51" s="96"/>
      <c r="P51" s="96"/>
      <c r="Q51" s="96"/>
      <c r="R51" s="96"/>
      <c r="S51" s="96"/>
      <c r="T51" s="96"/>
      <c r="U51" s="96"/>
      <c r="V51" s="97"/>
      <c r="W51" s="96"/>
      <c r="X51" s="96"/>
      <c r="Y51" s="96"/>
      <c r="Z51" s="96"/>
      <c r="AA51" s="96"/>
      <c r="AB51" s="96"/>
      <c r="AC51" s="96"/>
      <c r="AD51" s="96"/>
    </row>
    <row r="52" spans="1:30" s="195" customFormat="1" ht="20.100000000000001" customHeight="1" x14ac:dyDescent="0.2">
      <c r="A52" s="96"/>
      <c r="J52" s="39"/>
      <c r="K52" s="42"/>
      <c r="L52" s="85"/>
      <c r="M52" s="96"/>
      <c r="N52" s="96"/>
      <c r="O52" s="96"/>
      <c r="P52" s="96"/>
      <c r="Q52" s="96"/>
      <c r="R52" s="96"/>
      <c r="S52" s="96"/>
      <c r="T52" s="96"/>
      <c r="U52" s="96"/>
      <c r="V52" s="97"/>
      <c r="W52" s="96"/>
      <c r="X52" s="96"/>
      <c r="Y52" s="96"/>
      <c r="Z52" s="96"/>
      <c r="AA52" s="96"/>
      <c r="AB52" s="96"/>
      <c r="AC52" s="96"/>
      <c r="AD52" s="96"/>
    </row>
    <row r="53" spans="1:30" s="195" customFormat="1" ht="20.100000000000001" customHeight="1" x14ac:dyDescent="0.2">
      <c r="A53" s="96"/>
      <c r="I53" s="39"/>
      <c r="J53" s="39"/>
      <c r="K53" s="44"/>
      <c r="L53" s="85"/>
      <c r="M53" s="96"/>
      <c r="N53" s="96"/>
      <c r="O53" s="96"/>
      <c r="P53" s="96"/>
      <c r="Q53" s="96"/>
      <c r="R53" s="96"/>
      <c r="S53" s="96"/>
      <c r="T53" s="96"/>
      <c r="U53" s="96"/>
      <c r="V53" s="97"/>
      <c r="W53" s="96"/>
      <c r="X53" s="96"/>
      <c r="Y53" s="96"/>
      <c r="Z53" s="96"/>
      <c r="AA53" s="96"/>
      <c r="AB53" s="96"/>
      <c r="AC53" s="96"/>
      <c r="AD53" s="96"/>
    </row>
    <row r="54" spans="1:30" s="195" customFormat="1" ht="20.100000000000001" customHeight="1" x14ac:dyDescent="0.2">
      <c r="A54" s="96"/>
      <c r="I54" s="39"/>
      <c r="J54" s="39"/>
      <c r="K54" s="39"/>
      <c r="L54" s="85"/>
      <c r="M54" s="96"/>
      <c r="N54" s="96"/>
      <c r="O54" s="96"/>
      <c r="P54" s="96"/>
      <c r="Q54" s="96"/>
      <c r="R54" s="96"/>
      <c r="S54" s="96"/>
      <c r="T54" s="96"/>
      <c r="U54" s="96"/>
      <c r="V54" s="97"/>
      <c r="W54" s="96"/>
      <c r="X54" s="96"/>
      <c r="Y54" s="96"/>
      <c r="Z54" s="96"/>
      <c r="AA54" s="96"/>
      <c r="AB54" s="96"/>
      <c r="AC54" s="96"/>
      <c r="AD54" s="96"/>
    </row>
    <row r="55" spans="1:30" s="195" customFormat="1" ht="20.100000000000001" customHeight="1" x14ac:dyDescent="0.2">
      <c r="A55" s="96"/>
      <c r="I55" s="96"/>
      <c r="J55" s="96"/>
      <c r="K55" s="96"/>
      <c r="L55" s="85"/>
      <c r="M55" s="96"/>
      <c r="N55" s="96"/>
      <c r="O55" s="96"/>
      <c r="P55" s="96"/>
      <c r="Q55" s="96"/>
      <c r="R55" s="96"/>
      <c r="S55" s="96"/>
      <c r="T55" s="96"/>
      <c r="U55" s="96"/>
      <c r="V55" s="97"/>
      <c r="W55" s="96"/>
      <c r="X55" s="96"/>
      <c r="Y55" s="96"/>
      <c r="Z55" s="96"/>
      <c r="AA55" s="96"/>
      <c r="AB55" s="96"/>
      <c r="AC55" s="96"/>
      <c r="AD55" s="96"/>
    </row>
    <row r="56" spans="1:30" s="195" customFormat="1" ht="20.100000000000001" customHeight="1" x14ac:dyDescent="0.2">
      <c r="A56" s="96"/>
      <c r="I56" s="96"/>
      <c r="J56" s="96"/>
      <c r="K56" s="96"/>
      <c r="L56" s="85"/>
      <c r="M56" s="96"/>
      <c r="N56" s="96"/>
      <c r="O56" s="96"/>
      <c r="P56" s="96"/>
      <c r="Q56" s="96"/>
      <c r="R56" s="96"/>
      <c r="S56" s="96"/>
      <c r="T56" s="96"/>
      <c r="U56" s="96"/>
      <c r="V56" s="97"/>
      <c r="W56" s="96"/>
      <c r="X56" s="96"/>
      <c r="Y56" s="96"/>
      <c r="Z56" s="96"/>
      <c r="AA56" s="96"/>
      <c r="AB56" s="96"/>
      <c r="AC56" s="96"/>
      <c r="AD56" s="96"/>
    </row>
    <row r="57" spans="1:30" s="195" customFormat="1" ht="20.100000000000001" customHeight="1" x14ac:dyDescent="0.2">
      <c r="A57" s="96"/>
      <c r="I57" s="85"/>
      <c r="J57" s="85"/>
      <c r="K57" s="85"/>
      <c r="L57" s="85"/>
      <c r="M57" s="85"/>
      <c r="N57" s="85"/>
      <c r="O57" s="85"/>
      <c r="P57" s="96"/>
      <c r="Q57" s="96"/>
      <c r="R57" s="96"/>
      <c r="S57" s="97"/>
      <c r="T57" s="97"/>
      <c r="U57" s="97"/>
      <c r="V57" s="97"/>
      <c r="W57" s="96"/>
      <c r="X57" s="96"/>
      <c r="Y57" s="96"/>
      <c r="Z57" s="96"/>
      <c r="AA57" s="96"/>
      <c r="AB57" s="96"/>
      <c r="AC57" s="96"/>
      <c r="AD57" s="96"/>
    </row>
    <row r="58" spans="1:30" s="195" customFormat="1" ht="20.100000000000001" customHeight="1" x14ac:dyDescent="0.2">
      <c r="A58" s="96"/>
      <c r="I58" s="85"/>
      <c r="J58" s="85"/>
      <c r="K58" s="85"/>
      <c r="L58" s="85"/>
      <c r="M58" s="85"/>
      <c r="N58" s="85"/>
      <c r="O58" s="85"/>
      <c r="P58" s="96"/>
      <c r="Q58" s="96"/>
      <c r="R58" s="96"/>
      <c r="S58" s="97"/>
      <c r="T58" s="97"/>
      <c r="U58" s="97"/>
      <c r="V58" s="97"/>
      <c r="W58" s="96"/>
      <c r="X58" s="96"/>
      <c r="Y58" s="96"/>
      <c r="Z58" s="96"/>
      <c r="AA58" s="96"/>
      <c r="AB58" s="96"/>
      <c r="AC58" s="96"/>
      <c r="AD58" s="96"/>
    </row>
    <row r="59" spans="1:30" s="195" customFormat="1" ht="20.100000000000001" customHeight="1" x14ac:dyDescent="0.2">
      <c r="A59" s="96"/>
      <c r="I59" s="85"/>
      <c r="J59" s="85"/>
      <c r="K59" s="85"/>
      <c r="L59" s="85"/>
      <c r="M59" s="85"/>
      <c r="N59" s="85"/>
      <c r="O59" s="85"/>
      <c r="P59" s="96"/>
      <c r="Q59" s="96"/>
      <c r="R59" s="96"/>
      <c r="S59" s="97"/>
      <c r="T59" s="97"/>
      <c r="U59" s="97"/>
      <c r="V59" s="97"/>
      <c r="W59" s="96"/>
      <c r="X59" s="96"/>
      <c r="Y59" s="96"/>
      <c r="Z59" s="96"/>
      <c r="AA59" s="96"/>
      <c r="AB59" s="96"/>
      <c r="AC59" s="96"/>
      <c r="AD59" s="96"/>
    </row>
    <row r="60" spans="1:30" s="195" customFormat="1" ht="20.100000000000001" customHeight="1" x14ac:dyDescent="0.2">
      <c r="A60" s="96"/>
      <c r="B60" s="96"/>
      <c r="C60" s="85"/>
      <c r="D60" s="85"/>
      <c r="E60" s="85"/>
      <c r="F60" s="85"/>
      <c r="G60" s="85"/>
      <c r="H60" s="85"/>
      <c r="I60" s="85"/>
      <c r="J60" s="85"/>
      <c r="K60" s="85"/>
      <c r="L60" s="85"/>
      <c r="M60" s="85"/>
      <c r="N60" s="85"/>
      <c r="O60" s="85"/>
      <c r="P60" s="96"/>
      <c r="Q60" s="96"/>
      <c r="R60" s="96"/>
      <c r="S60" s="97"/>
      <c r="T60" s="97"/>
      <c r="U60" s="97"/>
      <c r="V60" s="97"/>
      <c r="W60" s="96"/>
      <c r="X60" s="96"/>
      <c r="Y60" s="96"/>
      <c r="Z60" s="96"/>
      <c r="AA60" s="96"/>
      <c r="AB60" s="96"/>
      <c r="AC60" s="96"/>
      <c r="AD60" s="96"/>
    </row>
    <row r="61" spans="1:30" s="195" customFormat="1" ht="20.100000000000001" hidden="1" customHeight="1" x14ac:dyDescent="0.2">
      <c r="C61" s="196"/>
      <c r="D61" s="196"/>
      <c r="E61" s="196"/>
      <c r="F61" s="196"/>
      <c r="G61" s="196"/>
      <c r="H61" s="196"/>
      <c r="I61" s="196"/>
      <c r="J61" s="196"/>
      <c r="K61" s="196"/>
      <c r="L61" s="196"/>
      <c r="M61" s="196"/>
      <c r="N61" s="196"/>
      <c r="O61" s="196"/>
      <c r="S61" s="197"/>
      <c r="T61" s="197"/>
      <c r="U61" s="197"/>
      <c r="V61" s="197"/>
    </row>
    <row r="62" spans="1:30" s="195" customFormat="1" ht="20.100000000000001" hidden="1" customHeight="1" x14ac:dyDescent="0.2">
      <c r="C62" s="196"/>
      <c r="D62" s="196"/>
      <c r="E62" s="196"/>
      <c r="F62" s="196"/>
      <c r="G62" s="196"/>
      <c r="H62" s="196"/>
      <c r="I62" s="196"/>
      <c r="J62" s="196"/>
      <c r="K62" s="196"/>
      <c r="L62" s="196"/>
      <c r="M62" s="196"/>
      <c r="N62" s="196"/>
      <c r="O62" s="196"/>
      <c r="S62" s="197"/>
      <c r="T62" s="197"/>
      <c r="U62" s="197"/>
      <c r="V62" s="197"/>
    </row>
    <row r="63" spans="1:30" s="195" customFormat="1" ht="20.100000000000001" hidden="1" customHeight="1" x14ac:dyDescent="0.25">
      <c r="B63" s="198"/>
      <c r="C63" s="175"/>
      <c r="D63" s="175"/>
      <c r="E63" s="175"/>
      <c r="F63" s="175"/>
      <c r="G63" s="175"/>
      <c r="H63" s="196"/>
      <c r="I63" s="196"/>
      <c r="J63" s="196"/>
      <c r="K63" s="196"/>
      <c r="L63" s="196"/>
      <c r="M63" s="196"/>
      <c r="N63" s="196"/>
      <c r="O63" s="196"/>
      <c r="S63" s="197"/>
      <c r="T63" s="197"/>
      <c r="U63" s="197"/>
      <c r="V63" s="197"/>
    </row>
    <row r="64" spans="1:30" s="195" customFormat="1" ht="20.100000000000001" hidden="1" customHeight="1" x14ac:dyDescent="0.2">
      <c r="C64" s="199"/>
      <c r="D64" s="199"/>
      <c r="E64" s="199"/>
      <c r="F64" s="199"/>
      <c r="G64" s="199"/>
      <c r="H64" s="196"/>
      <c r="I64" s="196"/>
      <c r="J64" s="196"/>
      <c r="K64" s="196"/>
      <c r="L64" s="196"/>
      <c r="M64" s="196"/>
      <c r="N64" s="196"/>
      <c r="O64" s="196"/>
      <c r="S64" s="197"/>
      <c r="T64" s="197"/>
      <c r="U64" s="197"/>
      <c r="V64" s="197"/>
    </row>
    <row r="65" spans="2:22" s="195" customFormat="1" ht="20.100000000000001" hidden="1" customHeight="1" x14ac:dyDescent="0.2">
      <c r="C65" s="196"/>
      <c r="D65" s="196"/>
      <c r="E65" s="196"/>
      <c r="F65" s="196"/>
      <c r="G65" s="196"/>
      <c r="H65" s="196"/>
      <c r="I65" s="196"/>
      <c r="J65" s="196"/>
      <c r="K65" s="196"/>
      <c r="L65" s="196"/>
      <c r="M65" s="196"/>
      <c r="N65" s="196"/>
      <c r="O65" s="196"/>
      <c r="S65" s="197"/>
      <c r="T65" s="197"/>
      <c r="U65" s="197"/>
      <c r="V65" s="197"/>
    </row>
    <row r="66" spans="2:22" s="195" customFormat="1" ht="20.100000000000001" hidden="1" customHeight="1" x14ac:dyDescent="0.2">
      <c r="H66" s="196"/>
      <c r="I66" s="196"/>
      <c r="J66" s="196"/>
      <c r="K66" s="196"/>
      <c r="L66" s="196"/>
      <c r="M66" s="196"/>
      <c r="N66" s="196"/>
      <c r="O66" s="196"/>
      <c r="S66" s="197"/>
      <c r="T66" s="197"/>
      <c r="U66" s="197"/>
      <c r="V66" s="197"/>
    </row>
    <row r="67" spans="2:22" s="195" customFormat="1" ht="20.100000000000001" hidden="1" customHeight="1" x14ac:dyDescent="0.2">
      <c r="H67" s="196"/>
      <c r="I67" s="196"/>
      <c r="J67" s="196"/>
      <c r="K67" s="196"/>
      <c r="L67" s="196"/>
      <c r="M67" s="196"/>
      <c r="N67" s="196"/>
      <c r="O67" s="196"/>
      <c r="S67" s="197"/>
      <c r="T67" s="197"/>
      <c r="U67" s="197"/>
      <c r="V67" s="197"/>
    </row>
    <row r="68" spans="2:22" s="195" customFormat="1" ht="20.100000000000001" hidden="1" customHeight="1" x14ac:dyDescent="0.2">
      <c r="H68" s="196"/>
      <c r="I68" s="196"/>
      <c r="J68" s="196"/>
      <c r="K68" s="196"/>
      <c r="L68" s="196"/>
      <c r="M68" s="196"/>
      <c r="N68" s="196"/>
      <c r="O68" s="196"/>
      <c r="S68" s="197"/>
      <c r="T68" s="197"/>
      <c r="U68" s="197"/>
      <c r="V68" s="197"/>
    </row>
    <row r="69" spans="2:22" s="195" customFormat="1" ht="20.100000000000001" hidden="1" customHeight="1" x14ac:dyDescent="0.2">
      <c r="C69" s="196"/>
      <c r="D69" s="196"/>
      <c r="E69" s="196"/>
      <c r="F69" s="196"/>
      <c r="G69" s="196"/>
      <c r="H69" s="196"/>
      <c r="I69" s="196"/>
      <c r="J69" s="196"/>
      <c r="K69" s="196"/>
      <c r="L69" s="196"/>
      <c r="M69" s="196"/>
      <c r="N69" s="196"/>
      <c r="O69" s="196"/>
      <c r="S69" s="197"/>
      <c r="T69" s="197"/>
      <c r="U69" s="197"/>
      <c r="V69" s="197"/>
    </row>
    <row r="70" spans="2:22" s="195" customFormat="1" ht="20.100000000000001" hidden="1" customHeight="1" x14ac:dyDescent="0.2">
      <c r="B70" s="425"/>
      <c r="C70" s="426"/>
      <c r="D70" s="426"/>
      <c r="E70" s="426"/>
      <c r="F70" s="426"/>
      <c r="G70" s="426"/>
      <c r="H70" s="426"/>
      <c r="I70" s="196"/>
      <c r="J70" s="196"/>
      <c r="K70" s="196"/>
      <c r="L70" s="196"/>
      <c r="M70" s="196"/>
      <c r="N70" s="196"/>
      <c r="O70" s="196"/>
      <c r="P70" s="426"/>
      <c r="Q70" s="427"/>
      <c r="R70" s="427"/>
      <c r="S70" s="427"/>
      <c r="T70" s="427"/>
      <c r="U70" s="427"/>
      <c r="V70" s="197"/>
    </row>
    <row r="71" spans="2:22" s="195" customFormat="1" ht="20.100000000000001" hidden="1" customHeight="1" x14ac:dyDescent="0.2">
      <c r="B71" s="425"/>
      <c r="C71" s="199"/>
      <c r="D71" s="199"/>
      <c r="E71" s="199"/>
      <c r="F71" s="199"/>
      <c r="G71" s="199"/>
      <c r="H71" s="199"/>
      <c r="I71" s="196"/>
      <c r="J71" s="196"/>
      <c r="K71" s="196"/>
      <c r="L71" s="196"/>
      <c r="M71" s="196"/>
      <c r="N71" s="196"/>
      <c r="O71" s="196"/>
      <c r="P71" s="199"/>
      <c r="Q71" s="199"/>
      <c r="R71" s="199"/>
      <c r="S71" s="199"/>
      <c r="T71" s="199"/>
      <c r="U71" s="199"/>
      <c r="V71" s="197"/>
    </row>
    <row r="72" spans="2:22" s="195" customFormat="1" ht="29.25" hidden="1" customHeight="1" x14ac:dyDescent="0.2">
      <c r="B72" s="200"/>
      <c r="C72" s="428"/>
      <c r="D72" s="428"/>
      <c r="E72" s="428"/>
      <c r="F72" s="201"/>
      <c r="G72" s="429"/>
      <c r="H72" s="429"/>
      <c r="I72" s="196"/>
      <c r="P72" s="202"/>
      <c r="Q72" s="202"/>
      <c r="R72" s="202"/>
      <c r="S72" s="202"/>
      <c r="T72" s="202"/>
      <c r="U72" s="202"/>
    </row>
    <row r="73" spans="2:22" s="195" customFormat="1" ht="29.25" hidden="1" customHeight="1" x14ac:dyDescent="0.25">
      <c r="B73" s="198"/>
      <c r="C73" s="203"/>
      <c r="D73" s="203"/>
      <c r="E73" s="203"/>
      <c r="F73" s="201"/>
      <c r="G73" s="204"/>
      <c r="H73" s="204"/>
      <c r="I73" s="196"/>
      <c r="P73" s="202"/>
      <c r="Q73" s="202"/>
      <c r="R73" s="202"/>
      <c r="S73" s="202"/>
      <c r="T73" s="202"/>
      <c r="U73" s="202"/>
    </row>
    <row r="74" spans="2:22" s="195" customFormat="1" ht="20.100000000000001" hidden="1" customHeight="1" x14ac:dyDescent="0.2">
      <c r="C74" s="196"/>
      <c r="D74" s="196"/>
      <c r="E74" s="196"/>
      <c r="F74" s="196"/>
      <c r="G74" s="196"/>
      <c r="H74" s="196"/>
      <c r="I74" s="196"/>
      <c r="J74" s="196"/>
      <c r="P74" s="196"/>
      <c r="Q74" s="196"/>
      <c r="R74" s="196"/>
      <c r="S74" s="196"/>
      <c r="T74" s="196"/>
      <c r="U74" s="196"/>
    </row>
    <row r="75" spans="2:22" s="195" customFormat="1" ht="20.100000000000001" hidden="1" customHeight="1" x14ac:dyDescent="0.2">
      <c r="C75" s="196"/>
      <c r="D75" s="196"/>
      <c r="E75" s="196"/>
      <c r="F75" s="196"/>
      <c r="G75" s="196"/>
      <c r="H75" s="196"/>
      <c r="I75" s="196"/>
      <c r="J75" s="196"/>
      <c r="P75" s="196"/>
      <c r="Q75" s="196"/>
      <c r="R75" s="196"/>
      <c r="S75" s="196"/>
      <c r="T75" s="196"/>
      <c r="U75" s="196"/>
    </row>
    <row r="76" spans="2:22" s="195" customFormat="1" ht="27" hidden="1" customHeight="1" x14ac:dyDescent="0.25">
      <c r="B76" s="200"/>
      <c r="C76" s="205"/>
      <c r="D76" s="196"/>
      <c r="E76" s="206"/>
      <c r="F76" s="207"/>
      <c r="G76" s="208"/>
      <c r="H76" s="208"/>
      <c r="I76" s="196"/>
      <c r="J76" s="209"/>
      <c r="K76" s="198"/>
      <c r="L76" s="198"/>
      <c r="M76" s="198"/>
      <c r="N76" s="198"/>
      <c r="O76" s="198"/>
      <c r="P76" s="202"/>
      <c r="Q76" s="202"/>
      <c r="R76" s="202"/>
      <c r="S76" s="201"/>
      <c r="T76" s="208"/>
      <c r="U76" s="208"/>
    </row>
    <row r="77" spans="2:22" s="195" customFormat="1" ht="20.100000000000001" hidden="1" customHeight="1" x14ac:dyDescent="0.2">
      <c r="C77" s="197"/>
      <c r="D77" s="197"/>
      <c r="E77" s="197"/>
      <c r="F77" s="197"/>
      <c r="G77" s="197"/>
      <c r="H77" s="197"/>
      <c r="I77" s="196"/>
      <c r="J77" s="196"/>
      <c r="P77" s="197"/>
      <c r="Q77" s="197"/>
      <c r="R77" s="197"/>
      <c r="S77" s="197"/>
      <c r="T77" s="197"/>
      <c r="U77" s="197"/>
    </row>
    <row r="78" spans="2:22" s="195" customFormat="1" ht="20.100000000000001" hidden="1" customHeight="1" x14ac:dyDescent="0.25">
      <c r="B78" s="198"/>
      <c r="C78" s="210"/>
      <c r="D78" s="210"/>
      <c r="E78" s="210"/>
      <c r="F78" s="210"/>
      <c r="G78" s="210"/>
      <c r="H78" s="210"/>
      <c r="I78" s="196"/>
      <c r="J78" s="210"/>
      <c r="K78" s="198"/>
      <c r="L78" s="198"/>
      <c r="M78" s="198"/>
      <c r="N78" s="198"/>
      <c r="O78" s="198"/>
      <c r="P78" s="210"/>
      <c r="Q78" s="210"/>
      <c r="R78" s="210"/>
      <c r="S78" s="210"/>
      <c r="T78" s="210"/>
      <c r="U78" s="210"/>
    </row>
    <row r="79" spans="2:22" s="195" customFormat="1" ht="20.100000000000001" hidden="1" customHeight="1" x14ac:dyDescent="0.2">
      <c r="C79" s="197"/>
      <c r="D79" s="197"/>
      <c r="E79" s="197"/>
      <c r="F79" s="197"/>
      <c r="G79" s="197"/>
      <c r="H79" s="197"/>
      <c r="I79" s="196"/>
      <c r="J79" s="197"/>
    </row>
    <row r="80" spans="2:22" s="195" customFormat="1" ht="20.100000000000001" hidden="1" customHeight="1" x14ac:dyDescent="0.2">
      <c r="C80" s="196"/>
      <c r="D80" s="196"/>
      <c r="E80" s="196"/>
      <c r="F80" s="196"/>
      <c r="G80" s="196"/>
      <c r="H80" s="196"/>
      <c r="I80" s="196"/>
      <c r="J80" s="196"/>
    </row>
    <row r="81" spans="2:21" s="195" customFormat="1" ht="20.100000000000001" hidden="1" customHeight="1" x14ac:dyDescent="0.2">
      <c r="C81" s="196"/>
      <c r="D81" s="196"/>
      <c r="E81" s="196"/>
      <c r="F81" s="196"/>
      <c r="G81" s="196"/>
      <c r="H81" s="196"/>
      <c r="J81" s="196"/>
    </row>
    <row r="82" spans="2:21" s="195" customFormat="1" ht="20.100000000000001" hidden="1" customHeight="1" x14ac:dyDescent="0.2">
      <c r="C82" s="196"/>
      <c r="D82" s="196"/>
      <c r="E82" s="196"/>
      <c r="F82" s="196"/>
      <c r="G82" s="196"/>
      <c r="H82" s="196"/>
      <c r="J82" s="196"/>
    </row>
    <row r="83" spans="2:21" s="195" customFormat="1" ht="20.100000000000001" hidden="1" customHeight="1" x14ac:dyDescent="0.25">
      <c r="I83" s="196"/>
      <c r="J83" s="196"/>
      <c r="K83" s="196"/>
      <c r="L83" s="196"/>
      <c r="M83" s="430"/>
      <c r="N83" s="430"/>
      <c r="O83" s="430"/>
      <c r="P83" s="431"/>
      <c r="Q83" s="431"/>
      <c r="R83" s="431"/>
      <c r="S83" s="431"/>
      <c r="T83" s="431"/>
      <c r="U83" s="431"/>
    </row>
    <row r="84" spans="2:21" s="195" customFormat="1" ht="20.100000000000001" hidden="1" customHeight="1" x14ac:dyDescent="0.25">
      <c r="I84" s="196"/>
      <c r="J84" s="196"/>
      <c r="K84" s="196"/>
      <c r="L84" s="196"/>
      <c r="M84" s="430"/>
      <c r="N84" s="430"/>
      <c r="O84" s="430"/>
      <c r="P84" s="211"/>
      <c r="Q84" s="211"/>
      <c r="R84" s="211"/>
      <c r="S84" s="211"/>
      <c r="T84" s="211"/>
      <c r="U84" s="211"/>
    </row>
    <row r="85" spans="2:21" s="195" customFormat="1" ht="20.100000000000001" hidden="1" customHeight="1" x14ac:dyDescent="0.25">
      <c r="I85" s="196"/>
      <c r="J85" s="196"/>
      <c r="K85" s="196"/>
      <c r="L85" s="196"/>
      <c r="M85" s="430"/>
      <c r="N85" s="430"/>
      <c r="O85" s="430"/>
      <c r="P85" s="197"/>
      <c r="Q85" s="197"/>
      <c r="R85" s="197"/>
      <c r="S85" s="197"/>
      <c r="T85" s="197"/>
      <c r="U85" s="197"/>
    </row>
    <row r="86" spans="2:21" s="195" customFormat="1" ht="20.100000000000001" hidden="1" customHeight="1" x14ac:dyDescent="0.25">
      <c r="I86" s="197"/>
      <c r="J86" s="196"/>
      <c r="K86" s="196"/>
      <c r="L86" s="196"/>
      <c r="M86" s="430"/>
      <c r="N86" s="430"/>
      <c r="O86" s="430"/>
      <c r="P86" s="197"/>
      <c r="Q86" s="197"/>
      <c r="R86" s="197"/>
      <c r="S86" s="197"/>
      <c r="T86" s="197"/>
      <c r="U86" s="197"/>
    </row>
    <row r="87" spans="2:21" s="195" customFormat="1" ht="20.100000000000001" hidden="1" customHeight="1" x14ac:dyDescent="0.25">
      <c r="I87" s="210"/>
      <c r="J87" s="196"/>
      <c r="K87" s="196"/>
      <c r="L87" s="196"/>
      <c r="M87" s="430"/>
      <c r="N87" s="430"/>
      <c r="O87" s="430"/>
      <c r="P87" s="197"/>
      <c r="Q87" s="197"/>
      <c r="R87" s="197"/>
      <c r="S87" s="197"/>
      <c r="T87" s="197"/>
      <c r="U87" s="197"/>
    </row>
    <row r="88" spans="2:21" s="195" customFormat="1" ht="20.100000000000001" hidden="1" customHeight="1" x14ac:dyDescent="0.25">
      <c r="I88" s="197"/>
      <c r="J88" s="196"/>
      <c r="K88" s="196"/>
      <c r="L88" s="196"/>
      <c r="M88" s="430"/>
      <c r="N88" s="430"/>
      <c r="O88" s="430"/>
      <c r="P88" s="197"/>
      <c r="Q88" s="197"/>
      <c r="R88" s="197"/>
      <c r="S88" s="197"/>
      <c r="T88" s="197"/>
      <c r="U88" s="197"/>
    </row>
    <row r="89" spans="2:21" s="195" customFormat="1" ht="20.100000000000001" hidden="1" customHeight="1" x14ac:dyDescent="0.25">
      <c r="C89" s="197"/>
      <c r="D89" s="197"/>
      <c r="E89" s="197"/>
      <c r="F89" s="197"/>
      <c r="G89" s="197"/>
      <c r="H89" s="197"/>
      <c r="I89" s="196"/>
      <c r="J89" s="196"/>
      <c r="K89" s="196"/>
      <c r="L89" s="196"/>
      <c r="M89" s="430"/>
      <c r="N89" s="430"/>
      <c r="O89" s="430"/>
      <c r="P89" s="197"/>
      <c r="Q89" s="197"/>
      <c r="R89" s="197"/>
      <c r="S89" s="197"/>
      <c r="T89" s="197"/>
      <c r="U89" s="197"/>
    </row>
    <row r="90" spans="2:21" s="195" customFormat="1" ht="20.100000000000001" hidden="1" customHeight="1" x14ac:dyDescent="0.2">
      <c r="C90" s="196"/>
      <c r="D90" s="196"/>
      <c r="E90" s="196"/>
      <c r="F90" s="196"/>
      <c r="G90" s="196"/>
      <c r="H90" s="196"/>
      <c r="I90" s="196"/>
      <c r="J90" s="196"/>
      <c r="K90" s="196"/>
      <c r="L90" s="196"/>
      <c r="M90" s="196"/>
      <c r="N90" s="196"/>
      <c r="O90" s="196"/>
    </row>
    <row r="91" spans="2:21" s="195" customFormat="1" ht="20.100000000000001" hidden="1" customHeight="1" x14ac:dyDescent="0.2">
      <c r="C91" s="196"/>
      <c r="D91" s="196"/>
      <c r="E91" s="196"/>
      <c r="F91" s="196"/>
      <c r="G91" s="196"/>
      <c r="H91" s="196"/>
      <c r="I91" s="196"/>
      <c r="J91" s="196"/>
      <c r="K91" s="196"/>
      <c r="L91" s="196"/>
      <c r="M91" s="196"/>
      <c r="N91" s="196"/>
      <c r="O91" s="196"/>
    </row>
    <row r="92" spans="2:21" s="195" customFormat="1" ht="20.100000000000001" hidden="1" customHeight="1" x14ac:dyDescent="0.25">
      <c r="C92" s="175"/>
      <c r="D92" s="175"/>
      <c r="E92" s="175"/>
      <c r="F92" s="175"/>
      <c r="G92" s="175"/>
      <c r="H92" s="175"/>
      <c r="I92" s="175"/>
      <c r="J92" s="175"/>
      <c r="K92" s="175"/>
      <c r="L92" s="175"/>
      <c r="M92" s="175"/>
      <c r="N92" s="175"/>
      <c r="O92" s="175"/>
    </row>
    <row r="93" spans="2:21" s="195" customFormat="1" ht="20.100000000000001" hidden="1" customHeight="1" x14ac:dyDescent="0.25">
      <c r="B93" s="175"/>
      <c r="C93" s="175"/>
      <c r="D93" s="175"/>
      <c r="E93" s="175"/>
      <c r="F93" s="175"/>
      <c r="G93" s="175"/>
      <c r="H93" s="175"/>
      <c r="I93" s="199"/>
      <c r="J93" s="175"/>
      <c r="K93" s="175"/>
      <c r="L93" s="175"/>
      <c r="M93" s="175"/>
      <c r="N93" s="175"/>
      <c r="O93" s="175"/>
      <c r="P93" s="175"/>
      <c r="Q93" s="175"/>
      <c r="R93" s="175"/>
    </row>
    <row r="94" spans="2:21" s="195" customFormat="1" ht="20.100000000000001" hidden="1" customHeight="1" x14ac:dyDescent="0.25">
      <c r="B94" s="175"/>
      <c r="C94" s="175"/>
      <c r="D94" s="175"/>
      <c r="E94" s="175"/>
      <c r="F94" s="175"/>
      <c r="G94" s="175"/>
      <c r="H94" s="175"/>
      <c r="I94" s="196"/>
      <c r="J94" s="175"/>
      <c r="K94" s="175"/>
      <c r="L94" s="175"/>
      <c r="M94" s="175"/>
      <c r="N94" s="175"/>
      <c r="O94" s="175"/>
      <c r="P94" s="175"/>
      <c r="Q94" s="175"/>
      <c r="R94" s="175"/>
    </row>
    <row r="95" spans="2:21" s="195" customFormat="1" ht="20.100000000000001" hidden="1" customHeight="1" x14ac:dyDescent="0.25">
      <c r="B95" s="175"/>
      <c r="C95" s="175"/>
      <c r="D95" s="175"/>
      <c r="E95" s="175"/>
      <c r="F95" s="175"/>
      <c r="G95" s="175"/>
      <c r="H95" s="175"/>
      <c r="J95" s="175"/>
      <c r="K95" s="175"/>
      <c r="L95" s="175"/>
      <c r="M95" s="175"/>
      <c r="N95" s="175"/>
      <c r="O95" s="175"/>
      <c r="P95" s="175"/>
      <c r="Q95" s="175"/>
      <c r="R95" s="175"/>
    </row>
    <row r="96" spans="2:21" s="195" customFormat="1" ht="20.100000000000001" hidden="1" customHeight="1" x14ac:dyDescent="0.25">
      <c r="B96" s="175"/>
      <c r="C96" s="175"/>
      <c r="D96" s="175"/>
      <c r="E96" s="175"/>
      <c r="F96" s="175"/>
      <c r="G96" s="175"/>
      <c r="H96" s="175"/>
      <c r="J96" s="175"/>
      <c r="K96" s="175"/>
      <c r="L96" s="175"/>
      <c r="M96" s="175"/>
      <c r="N96" s="175"/>
      <c r="O96" s="175"/>
      <c r="P96" s="175"/>
      <c r="Q96" s="175"/>
      <c r="R96" s="175"/>
    </row>
    <row r="97" spans="2:20" s="195" customFormat="1" ht="20.100000000000001" hidden="1" customHeight="1" x14ac:dyDescent="0.25">
      <c r="B97" s="175"/>
      <c r="C97" s="175"/>
      <c r="D97" s="175"/>
      <c r="E97" s="175"/>
      <c r="F97" s="175"/>
      <c r="G97" s="175"/>
      <c r="H97" s="175"/>
      <c r="J97" s="175"/>
      <c r="K97" s="175"/>
      <c r="L97" s="175"/>
      <c r="M97" s="175"/>
      <c r="N97" s="175"/>
      <c r="O97" s="175"/>
      <c r="P97" s="175"/>
      <c r="Q97" s="175"/>
      <c r="R97" s="175"/>
    </row>
    <row r="98" spans="2:20" s="195" customFormat="1" ht="20.100000000000001" hidden="1" customHeight="1" x14ac:dyDescent="0.25">
      <c r="B98" s="175"/>
      <c r="C98" s="175"/>
      <c r="D98" s="175"/>
      <c r="E98" s="175"/>
      <c r="F98" s="175"/>
      <c r="G98" s="175"/>
      <c r="H98" s="175"/>
      <c r="I98" s="197"/>
      <c r="J98" s="175"/>
      <c r="K98" s="175"/>
      <c r="L98" s="175"/>
      <c r="M98" s="175"/>
      <c r="N98" s="175"/>
      <c r="O98" s="175"/>
      <c r="P98" s="175"/>
      <c r="Q98" s="175"/>
      <c r="R98" s="175"/>
    </row>
    <row r="99" spans="2:20" s="195" customFormat="1" ht="20.100000000000001" hidden="1" customHeight="1" x14ac:dyDescent="0.25">
      <c r="B99" s="175"/>
      <c r="C99" s="175"/>
      <c r="D99" s="175"/>
      <c r="E99" s="175"/>
      <c r="F99" s="175"/>
      <c r="G99" s="175"/>
      <c r="H99" s="175"/>
      <c r="I99" s="196"/>
      <c r="J99" s="175"/>
      <c r="K99" s="175"/>
      <c r="L99" s="175"/>
      <c r="M99" s="175"/>
      <c r="N99" s="175"/>
      <c r="O99" s="175"/>
      <c r="P99" s="175"/>
      <c r="Q99" s="175"/>
      <c r="R99" s="175"/>
    </row>
    <row r="100" spans="2:20" s="195" customFormat="1" ht="20.100000000000001" hidden="1" customHeight="1" x14ac:dyDescent="0.25">
      <c r="B100" s="175"/>
      <c r="C100" s="175"/>
      <c r="D100" s="175"/>
      <c r="E100" s="175"/>
      <c r="F100" s="175"/>
      <c r="G100" s="175"/>
      <c r="H100" s="175"/>
      <c r="I100" s="196"/>
      <c r="J100" s="175"/>
      <c r="K100" s="175"/>
      <c r="L100" s="175"/>
      <c r="M100" s="175"/>
      <c r="N100" s="175"/>
      <c r="O100" s="175"/>
      <c r="P100" s="175"/>
      <c r="Q100" s="175"/>
      <c r="R100" s="175"/>
    </row>
    <row r="101" spans="2:20" s="195" customFormat="1" ht="20.100000000000001" hidden="1" customHeight="1" x14ac:dyDescent="0.25">
      <c r="B101" s="175"/>
      <c r="C101" s="175"/>
      <c r="D101" s="175"/>
      <c r="E101" s="175"/>
      <c r="F101" s="175"/>
      <c r="G101" s="175"/>
      <c r="H101" s="175"/>
      <c r="I101" s="175"/>
      <c r="J101" s="175"/>
      <c r="K101" s="175"/>
      <c r="L101" s="175"/>
      <c r="M101" s="175"/>
      <c r="N101" s="175"/>
      <c r="O101" s="175"/>
      <c r="P101" s="175"/>
      <c r="Q101" s="175"/>
      <c r="R101" s="175"/>
    </row>
    <row r="102" spans="2:20" s="195" customFormat="1" ht="20.100000000000001" hidden="1" customHeight="1" x14ac:dyDescent="0.25">
      <c r="B102" s="175"/>
      <c r="C102" s="175"/>
      <c r="D102" s="175"/>
      <c r="E102" s="175"/>
      <c r="F102" s="175"/>
      <c r="G102" s="175"/>
      <c r="H102" s="175"/>
      <c r="I102" s="175"/>
      <c r="J102" s="175"/>
      <c r="K102" s="175"/>
      <c r="L102" s="175"/>
      <c r="M102" s="175"/>
      <c r="N102" s="175"/>
      <c r="O102" s="175"/>
      <c r="P102" s="175"/>
      <c r="Q102" s="175"/>
      <c r="R102" s="175"/>
    </row>
    <row r="103" spans="2:20" s="195" customFormat="1" ht="20.100000000000001" hidden="1" customHeight="1" x14ac:dyDescent="0.25">
      <c r="B103" s="175"/>
      <c r="C103" s="175"/>
      <c r="D103" s="175"/>
      <c r="E103" s="175"/>
      <c r="F103" s="175"/>
      <c r="G103" s="175"/>
      <c r="H103" s="175"/>
      <c r="I103" s="175"/>
      <c r="J103" s="175"/>
      <c r="K103" s="175"/>
      <c r="L103" s="175"/>
      <c r="M103" s="175"/>
      <c r="N103" s="175"/>
      <c r="O103" s="175"/>
      <c r="P103" s="175"/>
      <c r="Q103" s="175"/>
      <c r="R103" s="175"/>
    </row>
    <row r="104" spans="2:20" s="195" customFormat="1" ht="20.100000000000001" hidden="1" customHeight="1" x14ac:dyDescent="0.25">
      <c r="B104" s="175"/>
      <c r="C104" s="175"/>
      <c r="D104" s="175"/>
      <c r="E104" s="175"/>
      <c r="F104" s="175"/>
      <c r="G104" s="175"/>
      <c r="H104" s="175"/>
      <c r="I104" s="175"/>
      <c r="J104" s="175"/>
      <c r="K104" s="175"/>
      <c r="L104" s="175"/>
      <c r="M104" s="175"/>
      <c r="N104" s="175"/>
      <c r="O104" s="175"/>
      <c r="P104" s="175"/>
      <c r="Q104" s="175"/>
      <c r="R104" s="175"/>
      <c r="S104" s="175"/>
      <c r="T104" s="175"/>
    </row>
    <row r="105" spans="2:20" s="195" customFormat="1" ht="20.100000000000001" hidden="1" customHeight="1" x14ac:dyDescent="0.25">
      <c r="B105" s="175"/>
      <c r="C105" s="175"/>
      <c r="D105" s="175"/>
      <c r="E105" s="175"/>
      <c r="F105" s="175"/>
      <c r="G105" s="175"/>
      <c r="H105" s="175"/>
      <c r="I105" s="175"/>
      <c r="J105" s="175"/>
      <c r="K105" s="175"/>
      <c r="L105" s="175"/>
      <c r="M105" s="175"/>
      <c r="N105" s="175"/>
      <c r="O105" s="175"/>
      <c r="P105" s="175"/>
      <c r="Q105" s="175"/>
      <c r="R105" s="175"/>
      <c r="T105" s="175"/>
    </row>
    <row r="106" spans="2:20" s="195" customFormat="1" ht="20.100000000000001" hidden="1" customHeight="1" x14ac:dyDescent="0.25">
      <c r="B106" s="175"/>
      <c r="C106" s="175"/>
      <c r="D106" s="175"/>
      <c r="E106" s="175"/>
      <c r="F106" s="175"/>
      <c r="G106" s="175"/>
      <c r="H106" s="175"/>
      <c r="I106" s="175"/>
      <c r="J106" s="175"/>
      <c r="K106" s="175"/>
      <c r="L106" s="175"/>
      <c r="M106" s="175"/>
      <c r="N106" s="175"/>
      <c r="O106" s="175"/>
      <c r="P106" s="175"/>
      <c r="Q106" s="175"/>
      <c r="R106" s="175"/>
      <c r="T106" s="175"/>
    </row>
    <row r="107" spans="2:20" s="195" customFormat="1" ht="20.100000000000001" hidden="1" customHeight="1" x14ac:dyDescent="0.25">
      <c r="B107" s="175"/>
      <c r="C107" s="175"/>
      <c r="D107" s="175"/>
      <c r="E107" s="175"/>
      <c r="F107" s="175"/>
      <c r="G107" s="175"/>
      <c r="H107" s="175"/>
      <c r="I107" s="175"/>
      <c r="J107" s="175"/>
      <c r="K107" s="175"/>
      <c r="L107" s="175"/>
      <c r="M107" s="175"/>
      <c r="N107" s="175"/>
      <c r="O107" s="175"/>
      <c r="P107" s="175"/>
      <c r="Q107" s="175"/>
      <c r="R107" s="175"/>
      <c r="T107" s="175"/>
    </row>
    <row r="108" spans="2:20" s="195" customFormat="1" ht="20.100000000000001" hidden="1" customHeight="1" x14ac:dyDescent="0.25">
      <c r="B108" s="175"/>
      <c r="C108" s="175"/>
      <c r="D108" s="175"/>
      <c r="E108" s="175"/>
      <c r="F108" s="175"/>
      <c r="G108" s="175"/>
      <c r="H108" s="175"/>
      <c r="I108" s="175"/>
      <c r="J108" s="175"/>
      <c r="K108" s="175"/>
      <c r="L108" s="175"/>
      <c r="M108" s="175"/>
      <c r="N108" s="175"/>
      <c r="O108" s="175"/>
      <c r="P108" s="175"/>
      <c r="Q108" s="175"/>
      <c r="R108" s="175"/>
      <c r="T108" s="175"/>
    </row>
  </sheetData>
  <sheetProtection algorithmName="SHA-512" hashValue="Pf7IpWmzeNo4qMS94bHAQGYFq4XZfW1zXtAmNObRditvJHK6kkradZbIqLL3nsy57hX1JEEjAJvsS819Vq/aTQ==" saltValue="C2Z0kglLEMHLakmXrEs4gQ==" spinCount="100000" sheet="1" selectLockedCells="1"/>
  <mergeCells count="38">
    <mergeCell ref="M3:N4"/>
    <mergeCell ref="J3:K4"/>
    <mergeCell ref="C3:G4"/>
    <mergeCell ref="H3:H4"/>
    <mergeCell ref="M35:O35"/>
    <mergeCell ref="M36:O36"/>
    <mergeCell ref="C9:H9"/>
    <mergeCell ref="J9:K9"/>
    <mergeCell ref="M9:N9"/>
    <mergeCell ref="B5:B10"/>
    <mergeCell ref="C6:H6"/>
    <mergeCell ref="J10:K10"/>
    <mergeCell ref="M10:N10"/>
    <mergeCell ref="P6:U6"/>
    <mergeCell ref="W6:AB6"/>
    <mergeCell ref="C5:H5"/>
    <mergeCell ref="C7:H7"/>
    <mergeCell ref="P9:U9"/>
    <mergeCell ref="W9:AB9"/>
    <mergeCell ref="P7:U7"/>
    <mergeCell ref="W7:AB7"/>
    <mergeCell ref="J5:K8"/>
    <mergeCell ref="M5:N8"/>
    <mergeCell ref="P5:U5"/>
    <mergeCell ref="W5:AB5"/>
    <mergeCell ref="B70:B71"/>
    <mergeCell ref="C70:H70"/>
    <mergeCell ref="P70:U70"/>
    <mergeCell ref="C72:E72"/>
    <mergeCell ref="G72:H72"/>
    <mergeCell ref="M87:O87"/>
    <mergeCell ref="M88:O88"/>
    <mergeCell ref="M89:O89"/>
    <mergeCell ref="M83:O83"/>
    <mergeCell ref="P83:U83"/>
    <mergeCell ref="M84:O84"/>
    <mergeCell ref="M85:O85"/>
    <mergeCell ref="M86:O86"/>
  </mergeCells>
  <pageMargins left="0.7" right="0.7" top="0.75" bottom="0.75" header="0.3" footer="0.3"/>
  <pageSetup paperSize="9" scale="6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B5774-302F-4ADC-A7B9-D7A03E764A04}">
  <sheetPr>
    <tabColor rgb="FFFFFF00"/>
  </sheetPr>
  <dimension ref="A1:CA71"/>
  <sheetViews>
    <sheetView zoomScale="124" zoomScaleNormal="124" workbookViewId="0">
      <selection activeCell="B3" sqref="B3:C3"/>
    </sheetView>
  </sheetViews>
  <sheetFormatPr defaultColWidth="0" defaultRowHeight="15" customHeight="1" zeroHeight="1" x14ac:dyDescent="0.25"/>
  <cols>
    <col min="1" max="1" width="1.7109375" style="175" customWidth="1"/>
    <col min="2" max="2" width="37" style="175" customWidth="1"/>
    <col min="3" max="3" width="10.140625" style="175" customWidth="1"/>
    <col min="4" max="4" width="15.85546875" style="175" customWidth="1"/>
    <col min="5" max="5" width="15.28515625" style="175" customWidth="1"/>
    <col min="6" max="6" width="13.5703125" style="175" customWidth="1"/>
    <col min="7" max="7" width="15.85546875" style="175" customWidth="1"/>
    <col min="8" max="8" width="15.28515625" style="175" customWidth="1"/>
    <col min="9" max="9" width="14.140625" style="175" customWidth="1"/>
    <col min="10" max="10" width="15.28515625" style="175" customWidth="1"/>
    <col min="11" max="11" width="1.28515625" style="184" customWidth="1"/>
    <col min="12" max="12" width="13.42578125" style="175" customWidth="1"/>
    <col min="13" max="18" width="8.42578125" style="175" customWidth="1"/>
    <col min="19" max="19" width="1.5703125" style="175" customWidth="1"/>
    <col min="20" max="25" width="8.42578125" style="175" customWidth="1"/>
    <col min="26" max="26" width="1.28515625" style="175" customWidth="1"/>
    <col min="27" max="32" width="8.42578125" style="175" customWidth="1"/>
    <col min="33" max="33" width="1.5703125" style="175" customWidth="1"/>
    <col min="34" max="39" width="8.42578125" style="185" customWidth="1"/>
    <col min="40" max="40" width="1.28515625" style="175" customWidth="1"/>
    <col min="41" max="45" width="8.42578125" style="175" customWidth="1"/>
    <col min="46" max="46" width="9" style="175" bestFit="1" customWidth="1"/>
    <col min="47" max="47" width="1.140625" style="175" customWidth="1"/>
    <col min="48" max="49" width="8.42578125" style="175" customWidth="1"/>
    <col min="50" max="50" width="8.42578125" style="185" customWidth="1"/>
    <col min="51" max="53" width="8.42578125" style="175" customWidth="1"/>
    <col min="54" max="54" width="1.28515625" style="175" customWidth="1"/>
    <col min="55" max="60" width="8.42578125" style="175" customWidth="1"/>
    <col min="61" max="61" width="1.28515625" style="175" customWidth="1"/>
    <col min="62" max="62" width="7.28515625" style="175" customWidth="1"/>
    <col min="63" max="63" width="0.85546875" style="175" customWidth="1"/>
    <col min="64" max="69" width="8.42578125" style="185" customWidth="1"/>
    <col min="70" max="70" width="1.28515625" style="175" customWidth="1"/>
    <col min="71" max="76" width="8.42578125" style="175" customWidth="1"/>
    <col min="77" max="78" width="9.140625" style="175" customWidth="1"/>
    <col min="79" max="79" width="0" style="175" hidden="1" customWidth="1"/>
    <col min="80" max="16384" width="9.140625" style="175" hidden="1"/>
  </cols>
  <sheetData>
    <row r="1" spans="1:77" ht="21" x14ac:dyDescent="0.35">
      <c r="A1" s="37"/>
      <c r="B1" s="118" t="s">
        <v>70</v>
      </c>
      <c r="C1" s="37"/>
      <c r="D1" s="37"/>
      <c r="E1" s="37"/>
      <c r="F1" s="37"/>
      <c r="G1" s="37"/>
      <c r="H1" s="37"/>
      <c r="I1" s="37"/>
      <c r="J1" s="37"/>
      <c r="K1" s="119"/>
      <c r="L1" s="37"/>
      <c r="M1" s="37"/>
      <c r="N1" s="37"/>
      <c r="O1" s="37"/>
      <c r="P1" s="37"/>
      <c r="Q1" s="37"/>
      <c r="R1" s="37"/>
      <c r="S1" s="37"/>
      <c r="T1" s="37"/>
      <c r="U1" s="37"/>
      <c r="V1" s="37"/>
      <c r="W1" s="37"/>
      <c r="X1" s="37"/>
      <c r="Y1" s="37"/>
      <c r="Z1" s="37"/>
      <c r="AA1" s="37"/>
      <c r="AB1" s="37"/>
      <c r="AC1" s="37"/>
      <c r="AD1" s="37"/>
      <c r="AE1" s="37"/>
      <c r="AF1" s="37"/>
      <c r="AG1" s="37"/>
      <c r="AH1" s="120"/>
      <c r="AI1" s="120"/>
      <c r="AJ1" s="120"/>
      <c r="AK1" s="120"/>
      <c r="AL1" s="120"/>
      <c r="AM1" s="120"/>
      <c r="AN1" s="37"/>
      <c r="AO1" s="37"/>
      <c r="AP1" s="37"/>
      <c r="AQ1" s="37"/>
      <c r="AR1" s="37"/>
      <c r="AS1" s="37"/>
      <c r="AT1" s="37"/>
      <c r="AU1" s="37"/>
      <c r="AV1" s="37"/>
      <c r="AW1" s="37"/>
      <c r="AX1" s="120"/>
      <c r="AY1" s="37"/>
      <c r="AZ1" s="37"/>
      <c r="BA1" s="37"/>
      <c r="BB1" s="37"/>
      <c r="BC1" s="37"/>
      <c r="BD1" s="37"/>
      <c r="BE1" s="37"/>
      <c r="BF1" s="37"/>
      <c r="BG1" s="37"/>
      <c r="BH1" s="37"/>
      <c r="BI1" s="37"/>
      <c r="BJ1" s="37"/>
      <c r="BK1" s="37"/>
      <c r="BL1" s="120"/>
      <c r="BM1" s="120"/>
      <c r="BN1" s="120"/>
      <c r="BO1" s="120"/>
      <c r="BP1" s="120"/>
      <c r="BQ1" s="120"/>
      <c r="BR1" s="37"/>
      <c r="BS1" s="37"/>
      <c r="BT1" s="37"/>
      <c r="BU1" s="37"/>
      <c r="BV1" s="37"/>
      <c r="BW1" s="37"/>
      <c r="BX1" s="37"/>
      <c r="BY1" s="37"/>
    </row>
    <row r="2" spans="1:77" ht="9" customHeight="1" x14ac:dyDescent="0.35">
      <c r="A2" s="37"/>
      <c r="B2" s="118"/>
      <c r="C2" s="37"/>
      <c r="D2" s="37"/>
      <c r="E2" s="37"/>
      <c r="F2" s="37"/>
      <c r="G2" s="37"/>
      <c r="H2" s="37"/>
      <c r="I2" s="37"/>
      <c r="J2" s="37"/>
      <c r="K2" s="119"/>
      <c r="L2" s="37"/>
      <c r="M2" s="37"/>
      <c r="N2" s="37"/>
      <c r="O2" s="37"/>
      <c r="P2" s="37"/>
      <c r="Q2" s="37"/>
      <c r="R2" s="37"/>
      <c r="S2" s="37"/>
      <c r="T2" s="37"/>
      <c r="U2" s="37"/>
      <c r="V2" s="37"/>
      <c r="W2" s="37"/>
      <c r="X2" s="37"/>
      <c r="Y2" s="37"/>
      <c r="Z2" s="37"/>
      <c r="AA2" s="37"/>
      <c r="AB2" s="37"/>
      <c r="AC2" s="37"/>
      <c r="AD2" s="37"/>
      <c r="AE2" s="37"/>
      <c r="AF2" s="37"/>
      <c r="AG2" s="37"/>
      <c r="AH2" s="120"/>
      <c r="AI2" s="120"/>
      <c r="AJ2" s="120"/>
      <c r="AK2" s="120"/>
      <c r="AL2" s="120"/>
      <c r="AM2" s="120"/>
      <c r="AN2" s="37"/>
      <c r="AO2" s="37"/>
      <c r="AP2" s="37"/>
      <c r="AQ2" s="37"/>
      <c r="AR2" s="37"/>
      <c r="AS2" s="37"/>
      <c r="AT2" s="37"/>
      <c r="AU2" s="37"/>
      <c r="AV2" s="37"/>
      <c r="AW2" s="37"/>
      <c r="AX2" s="120"/>
      <c r="AY2" s="37"/>
      <c r="AZ2" s="37"/>
      <c r="BA2" s="37"/>
      <c r="BB2" s="37"/>
      <c r="BC2" s="37"/>
      <c r="BD2" s="37"/>
      <c r="BE2" s="37"/>
      <c r="BF2" s="37"/>
      <c r="BG2" s="37"/>
      <c r="BH2" s="37"/>
      <c r="BI2" s="37"/>
      <c r="BJ2" s="37"/>
      <c r="BK2" s="37"/>
      <c r="BL2" s="120"/>
      <c r="BM2" s="120"/>
      <c r="BN2" s="120"/>
      <c r="BO2" s="120"/>
      <c r="BP2" s="120"/>
      <c r="BQ2" s="120"/>
      <c r="BR2" s="37"/>
      <c r="BS2" s="37"/>
      <c r="BT2" s="37"/>
      <c r="BU2" s="37"/>
      <c r="BV2" s="37"/>
      <c r="BW2" s="37"/>
      <c r="BX2" s="37"/>
      <c r="BY2" s="37"/>
    </row>
    <row r="3" spans="1:77" ht="19.5" customHeight="1" x14ac:dyDescent="0.25">
      <c r="A3" s="37"/>
      <c r="B3" s="308" t="s">
        <v>160</v>
      </c>
      <c r="C3" s="308"/>
      <c r="D3" s="39"/>
      <c r="E3" s="309" t="s">
        <v>132</v>
      </c>
      <c r="F3" s="37"/>
      <c r="G3" s="37"/>
      <c r="H3" s="312" t="s">
        <v>131</v>
      </c>
      <c r="I3" s="313"/>
      <c r="J3" s="37"/>
      <c r="K3" s="119"/>
      <c r="L3" s="37"/>
      <c r="M3" s="37"/>
      <c r="N3" s="37"/>
      <c r="O3" s="37"/>
      <c r="P3" s="37"/>
      <c r="Q3" s="37"/>
      <c r="R3" s="37"/>
      <c r="S3" s="37"/>
      <c r="T3" s="37"/>
      <c r="U3" s="37"/>
      <c r="V3" s="37"/>
      <c r="W3" s="37"/>
      <c r="X3" s="37"/>
      <c r="Y3" s="37"/>
      <c r="Z3" s="37"/>
      <c r="AA3" s="37"/>
      <c r="AB3" s="37"/>
      <c r="AC3" s="37"/>
      <c r="AD3" s="37"/>
      <c r="AE3" s="37"/>
      <c r="AF3" s="37"/>
      <c r="AG3" s="37"/>
      <c r="AH3" s="120"/>
      <c r="AI3" s="120"/>
      <c r="AJ3" s="120"/>
      <c r="AK3" s="120"/>
      <c r="AL3" s="120"/>
      <c r="AM3" s="120"/>
      <c r="AN3" s="37"/>
      <c r="AO3" s="37"/>
      <c r="AP3" s="37"/>
      <c r="AQ3" s="37"/>
      <c r="AR3" s="37"/>
      <c r="AS3" s="37"/>
      <c r="AT3" s="37"/>
      <c r="AU3" s="119"/>
      <c r="AV3" s="37"/>
      <c r="AW3" s="37"/>
      <c r="AX3" s="120"/>
      <c r="AY3" s="37"/>
      <c r="AZ3" s="37"/>
      <c r="BA3" s="37"/>
      <c r="BB3" s="37"/>
      <c r="BC3" s="37"/>
      <c r="BD3" s="37"/>
      <c r="BE3" s="37"/>
      <c r="BF3" s="37"/>
      <c r="BG3" s="37"/>
      <c r="BH3" s="37"/>
      <c r="BI3" s="37"/>
      <c r="BJ3" s="37"/>
      <c r="BK3" s="37"/>
      <c r="BL3" s="120"/>
      <c r="BM3" s="120"/>
      <c r="BN3" s="120"/>
      <c r="BO3" s="120"/>
      <c r="BP3" s="120"/>
      <c r="BQ3" s="120"/>
      <c r="BR3" s="37"/>
      <c r="BS3" s="37"/>
      <c r="BT3" s="37"/>
      <c r="BU3" s="37"/>
      <c r="BV3" s="37"/>
      <c r="BW3" s="37"/>
      <c r="BX3" s="37"/>
      <c r="BY3" s="37"/>
    </row>
    <row r="4" spans="1:77" s="176" customFormat="1" ht="21" customHeight="1" x14ac:dyDescent="0.2">
      <c r="A4" s="39"/>
      <c r="D4" s="39"/>
      <c r="E4" s="310"/>
      <c r="F4" s="39"/>
      <c r="G4" s="39"/>
      <c r="H4" s="314"/>
      <c r="I4" s="315"/>
      <c r="J4" s="39"/>
      <c r="K4" s="46"/>
      <c r="L4" s="46"/>
      <c r="M4" s="129"/>
      <c r="N4" s="129"/>
      <c r="O4" s="129"/>
      <c r="P4" s="129"/>
      <c r="Q4" s="129"/>
      <c r="R4" s="129"/>
      <c r="S4" s="129"/>
      <c r="T4" s="129"/>
      <c r="U4" s="129"/>
      <c r="V4" s="129"/>
      <c r="W4" s="129"/>
      <c r="X4" s="129"/>
      <c r="Y4" s="129"/>
      <c r="Z4" s="129"/>
      <c r="AA4" s="129"/>
      <c r="AB4" s="129"/>
      <c r="AC4" s="129"/>
      <c r="AD4" s="129"/>
      <c r="AE4" s="129"/>
      <c r="AF4" s="129"/>
      <c r="AG4" s="44"/>
      <c r="AH4" s="130"/>
      <c r="AI4" s="130"/>
      <c r="AJ4" s="130"/>
      <c r="AK4" s="130"/>
      <c r="AL4" s="130"/>
      <c r="AM4" s="130"/>
      <c r="AN4" s="39"/>
      <c r="AO4" s="39"/>
      <c r="AP4" s="39"/>
      <c r="AQ4" s="39"/>
      <c r="AR4" s="39"/>
      <c r="AS4" s="39"/>
      <c r="AT4" s="39"/>
      <c r="AU4" s="46"/>
      <c r="AV4" s="39"/>
      <c r="AW4" s="39"/>
      <c r="AX4" s="130"/>
      <c r="AY4" s="39"/>
      <c r="AZ4" s="39"/>
      <c r="BA4" s="39"/>
      <c r="BB4" s="39"/>
      <c r="BC4" s="39"/>
      <c r="BD4" s="39"/>
      <c r="BE4" s="39"/>
      <c r="BF4" s="39"/>
      <c r="BG4" s="39"/>
      <c r="BH4" s="39"/>
      <c r="BI4" s="39"/>
      <c r="BJ4" s="129"/>
      <c r="BK4" s="129"/>
      <c r="BL4" s="130"/>
      <c r="BM4" s="130"/>
      <c r="BN4" s="131"/>
      <c r="BO4" s="130"/>
      <c r="BP4" s="130"/>
      <c r="BQ4" s="130"/>
      <c r="BR4" s="39"/>
      <c r="BS4" s="39"/>
      <c r="BT4" s="39"/>
      <c r="BU4" s="39"/>
      <c r="BV4" s="39"/>
      <c r="BW4" s="39"/>
      <c r="BX4" s="39"/>
      <c r="BY4" s="39"/>
    </row>
    <row r="5" spans="1:77" s="176" customFormat="1" ht="42" customHeight="1" x14ac:dyDescent="0.2">
      <c r="A5" s="39"/>
      <c r="B5" s="436" t="s">
        <v>156</v>
      </c>
      <c r="C5" s="436"/>
      <c r="D5" s="39"/>
      <c r="E5" s="311"/>
      <c r="F5" s="39"/>
      <c r="G5" s="39"/>
      <c r="H5" s="316"/>
      <c r="I5" s="317"/>
      <c r="J5" s="39"/>
      <c r="K5" s="46"/>
      <c r="L5" s="121"/>
      <c r="M5" s="305" t="s">
        <v>135</v>
      </c>
      <c r="N5" s="306"/>
      <c r="O5" s="306"/>
      <c r="P5" s="306"/>
      <c r="Q5" s="306"/>
      <c r="R5" s="307"/>
      <c r="S5" s="132"/>
      <c r="T5" s="320" t="s">
        <v>136</v>
      </c>
      <c r="U5" s="321"/>
      <c r="V5" s="321"/>
      <c r="W5" s="321"/>
      <c r="X5" s="321"/>
      <c r="Y5" s="31">
        <v>20</v>
      </c>
      <c r="Z5" s="132"/>
      <c r="AA5" s="333" t="s">
        <v>137</v>
      </c>
      <c r="AB5" s="334"/>
      <c r="AC5" s="334"/>
      <c r="AD5" s="334"/>
      <c r="AE5" s="334"/>
      <c r="AF5" s="15">
        <f>Y5</f>
        <v>20</v>
      </c>
      <c r="AG5" s="86"/>
      <c r="AH5" s="335" t="s">
        <v>149</v>
      </c>
      <c r="AI5" s="335"/>
      <c r="AJ5" s="335"/>
      <c r="AK5" s="335"/>
      <c r="AL5" s="335"/>
      <c r="AM5" s="335"/>
      <c r="AN5" s="39"/>
      <c r="AO5" s="335" t="s">
        <v>150</v>
      </c>
      <c r="AP5" s="335"/>
      <c r="AQ5" s="335"/>
      <c r="AR5" s="335"/>
      <c r="AS5" s="335"/>
      <c r="AT5" s="335"/>
      <c r="AU5" s="152"/>
      <c r="AV5" s="335" t="s">
        <v>138</v>
      </c>
      <c r="AW5" s="335"/>
      <c r="AX5" s="335"/>
      <c r="AY5" s="335"/>
      <c r="AZ5" s="335"/>
      <c r="BA5" s="335"/>
      <c r="BB5" s="39"/>
      <c r="BC5" s="335" t="s">
        <v>158</v>
      </c>
      <c r="BD5" s="335"/>
      <c r="BE5" s="335"/>
      <c r="BF5" s="335"/>
      <c r="BG5" s="335"/>
      <c r="BH5" s="335"/>
      <c r="BI5" s="39"/>
      <c r="BJ5" s="320" t="s">
        <v>29</v>
      </c>
      <c r="BK5" s="321"/>
      <c r="BL5" s="321"/>
      <c r="BM5" s="321"/>
      <c r="BN5" s="321"/>
      <c r="BO5" s="321"/>
      <c r="BP5" s="321"/>
      <c r="BQ5" s="322"/>
      <c r="BR5" s="39"/>
      <c r="BS5" s="320" t="s">
        <v>47</v>
      </c>
      <c r="BT5" s="321"/>
      <c r="BU5" s="321"/>
      <c r="BV5" s="321"/>
      <c r="BW5" s="321"/>
      <c r="BX5" s="322"/>
      <c r="BY5" s="39"/>
    </row>
    <row r="6" spans="1:77" s="176" customFormat="1" ht="15" customHeight="1" x14ac:dyDescent="0.2">
      <c r="A6" s="39"/>
      <c r="B6" s="294" t="s">
        <v>155</v>
      </c>
      <c r="C6" s="323" t="s">
        <v>22</v>
      </c>
      <c r="D6" s="324"/>
      <c r="E6" s="325"/>
      <c r="F6" s="326" t="s">
        <v>30</v>
      </c>
      <c r="G6" s="327"/>
      <c r="H6" s="327"/>
      <c r="I6" s="328"/>
      <c r="J6" s="259" t="s">
        <v>56</v>
      </c>
      <c r="K6" s="121"/>
      <c r="L6" s="128"/>
      <c r="M6" s="329" t="s">
        <v>51</v>
      </c>
      <c r="N6" s="330"/>
      <c r="O6" s="330"/>
      <c r="P6" s="330"/>
      <c r="Q6" s="330"/>
      <c r="R6" s="331"/>
      <c r="S6" s="133"/>
      <c r="T6" s="329" t="s">
        <v>49</v>
      </c>
      <c r="U6" s="330"/>
      <c r="V6" s="330"/>
      <c r="W6" s="330"/>
      <c r="X6" s="330"/>
      <c r="Y6" s="331"/>
      <c r="Z6" s="133"/>
      <c r="AA6" s="329" t="s">
        <v>50</v>
      </c>
      <c r="AB6" s="330"/>
      <c r="AC6" s="330"/>
      <c r="AD6" s="330"/>
      <c r="AE6" s="330"/>
      <c r="AF6" s="331"/>
      <c r="AG6" s="139"/>
      <c r="AH6" s="332" t="s">
        <v>45</v>
      </c>
      <c r="AI6" s="332"/>
      <c r="AJ6" s="332"/>
      <c r="AK6" s="332"/>
      <c r="AL6" s="332"/>
      <c r="AM6" s="332"/>
      <c r="AN6" s="39"/>
      <c r="AO6" s="332" t="s">
        <v>45</v>
      </c>
      <c r="AP6" s="332"/>
      <c r="AQ6" s="332"/>
      <c r="AR6" s="332"/>
      <c r="AS6" s="332"/>
      <c r="AT6" s="332"/>
      <c r="AU6" s="153"/>
      <c r="AV6" s="332" t="s">
        <v>46</v>
      </c>
      <c r="AW6" s="332"/>
      <c r="AX6" s="332"/>
      <c r="AY6" s="332"/>
      <c r="AZ6" s="332"/>
      <c r="BA6" s="332"/>
      <c r="BB6" s="39"/>
      <c r="BC6" s="332" t="s">
        <v>159</v>
      </c>
      <c r="BD6" s="332"/>
      <c r="BE6" s="332"/>
      <c r="BF6" s="332"/>
      <c r="BG6" s="332"/>
      <c r="BH6" s="332"/>
      <c r="BI6" s="39"/>
      <c r="BJ6" s="336" t="s">
        <v>41</v>
      </c>
      <c r="BK6" s="164"/>
      <c r="BL6" s="332" t="s">
        <v>139</v>
      </c>
      <c r="BM6" s="332"/>
      <c r="BN6" s="332"/>
      <c r="BO6" s="332"/>
      <c r="BP6" s="332"/>
      <c r="BQ6" s="332"/>
      <c r="BR6" s="39"/>
      <c r="BS6" s="332" t="s">
        <v>44</v>
      </c>
      <c r="BT6" s="332"/>
      <c r="BU6" s="332"/>
      <c r="BV6" s="332"/>
      <c r="BW6" s="332"/>
      <c r="BX6" s="332"/>
      <c r="BY6" s="39"/>
    </row>
    <row r="7" spans="1:77" s="176" customFormat="1" ht="28.5" customHeight="1" x14ac:dyDescent="0.25">
      <c r="A7" s="39"/>
      <c r="B7" s="295" t="s">
        <v>120</v>
      </c>
      <c r="C7" s="338" t="s">
        <v>134</v>
      </c>
      <c r="D7" s="338" t="s">
        <v>53</v>
      </c>
      <c r="E7" s="338" t="s">
        <v>60</v>
      </c>
      <c r="F7" s="338" t="s">
        <v>54</v>
      </c>
      <c r="G7" s="338" t="s">
        <v>55</v>
      </c>
      <c r="H7" s="338" t="s">
        <v>52</v>
      </c>
      <c r="I7" s="338" t="s">
        <v>36</v>
      </c>
      <c r="J7" s="340" t="s">
        <v>130</v>
      </c>
      <c r="K7" s="122"/>
      <c r="L7" s="16" t="s">
        <v>28</v>
      </c>
      <c r="M7" s="30">
        <v>5</v>
      </c>
      <c r="N7" s="30">
        <v>5</v>
      </c>
      <c r="O7" s="30">
        <v>5</v>
      </c>
      <c r="P7" s="30">
        <v>5</v>
      </c>
      <c r="Q7" s="30">
        <v>5</v>
      </c>
      <c r="R7" s="30">
        <v>5</v>
      </c>
      <c r="S7" s="134"/>
      <c r="T7" s="218">
        <f>M7</f>
        <v>5</v>
      </c>
      <c r="U7" s="218">
        <f t="shared" ref="U7:Y8" si="0">N7</f>
        <v>5</v>
      </c>
      <c r="V7" s="218">
        <f t="shared" si="0"/>
        <v>5</v>
      </c>
      <c r="W7" s="218">
        <f t="shared" si="0"/>
        <v>5</v>
      </c>
      <c r="X7" s="218">
        <f t="shared" si="0"/>
        <v>5</v>
      </c>
      <c r="Y7" s="218">
        <f t="shared" si="0"/>
        <v>5</v>
      </c>
      <c r="Z7" s="138"/>
      <c r="AA7" s="218">
        <f t="shared" ref="AA7:AF8" si="1">M7</f>
        <v>5</v>
      </c>
      <c r="AB7" s="218">
        <f t="shared" si="1"/>
        <v>5</v>
      </c>
      <c r="AC7" s="218">
        <f t="shared" si="1"/>
        <v>5</v>
      </c>
      <c r="AD7" s="218">
        <f t="shared" si="1"/>
        <v>5</v>
      </c>
      <c r="AE7" s="218">
        <f t="shared" si="1"/>
        <v>5</v>
      </c>
      <c r="AF7" s="218">
        <f t="shared" si="1"/>
        <v>5</v>
      </c>
      <c r="AG7" s="140"/>
      <c r="AH7" s="221">
        <f>M7</f>
        <v>5</v>
      </c>
      <c r="AI7" s="221">
        <f t="shared" ref="AI7:AM8" si="2">N7</f>
        <v>5</v>
      </c>
      <c r="AJ7" s="221">
        <f t="shared" si="2"/>
        <v>5</v>
      </c>
      <c r="AK7" s="221">
        <f t="shared" si="2"/>
        <v>5</v>
      </c>
      <c r="AL7" s="221">
        <f t="shared" si="2"/>
        <v>5</v>
      </c>
      <c r="AM7" s="221">
        <f t="shared" si="2"/>
        <v>5</v>
      </c>
      <c r="AN7" s="39"/>
      <c r="AO7" s="223">
        <f>M7</f>
        <v>5</v>
      </c>
      <c r="AP7" s="223">
        <f t="shared" ref="AP7:AT8" si="3">N7</f>
        <v>5</v>
      </c>
      <c r="AQ7" s="223">
        <f t="shared" si="3"/>
        <v>5</v>
      </c>
      <c r="AR7" s="223">
        <f t="shared" si="3"/>
        <v>5</v>
      </c>
      <c r="AS7" s="223">
        <f t="shared" si="3"/>
        <v>5</v>
      </c>
      <c r="AT7" s="223">
        <f>R7</f>
        <v>5</v>
      </c>
      <c r="AU7" s="167"/>
      <c r="AV7" s="218">
        <f t="shared" ref="AV7:BA8" si="4">M7</f>
        <v>5</v>
      </c>
      <c r="AW7" s="218">
        <f t="shared" si="4"/>
        <v>5</v>
      </c>
      <c r="AX7" s="218">
        <f t="shared" si="4"/>
        <v>5</v>
      </c>
      <c r="AY7" s="218">
        <f t="shared" si="4"/>
        <v>5</v>
      </c>
      <c r="AZ7" s="218">
        <f t="shared" si="4"/>
        <v>5</v>
      </c>
      <c r="BA7" s="218">
        <f t="shared" si="4"/>
        <v>5</v>
      </c>
      <c r="BB7" s="39"/>
      <c r="BC7" s="218">
        <f t="shared" ref="BC7:BH8" si="5">T7</f>
        <v>5</v>
      </c>
      <c r="BD7" s="218">
        <f t="shared" si="5"/>
        <v>5</v>
      </c>
      <c r="BE7" s="218">
        <f t="shared" si="5"/>
        <v>5</v>
      </c>
      <c r="BF7" s="218">
        <f t="shared" si="5"/>
        <v>5</v>
      </c>
      <c r="BG7" s="218">
        <f t="shared" si="5"/>
        <v>5</v>
      </c>
      <c r="BH7" s="218">
        <f t="shared" si="5"/>
        <v>5</v>
      </c>
      <c r="BI7" s="39"/>
      <c r="BJ7" s="337"/>
      <c r="BK7" s="164"/>
      <c r="BL7" s="332"/>
      <c r="BM7" s="332"/>
      <c r="BN7" s="332"/>
      <c r="BO7" s="332"/>
      <c r="BP7" s="332"/>
      <c r="BQ7" s="332"/>
      <c r="BR7" s="39"/>
      <c r="BS7" s="225">
        <f t="shared" ref="BS7:BX8" si="6">M7</f>
        <v>5</v>
      </c>
      <c r="BT7" s="225">
        <f t="shared" si="6"/>
        <v>5</v>
      </c>
      <c r="BU7" s="225">
        <f t="shared" si="6"/>
        <v>5</v>
      </c>
      <c r="BV7" s="225">
        <f t="shared" si="6"/>
        <v>5</v>
      </c>
      <c r="BW7" s="225">
        <f t="shared" si="6"/>
        <v>5</v>
      </c>
      <c r="BX7" s="225">
        <f t="shared" si="6"/>
        <v>5</v>
      </c>
      <c r="BY7" s="39"/>
    </row>
    <row r="8" spans="1:77" s="176" customFormat="1" ht="31.5" customHeight="1" x14ac:dyDescent="0.25">
      <c r="A8" s="39"/>
      <c r="B8" s="19" t="s">
        <v>133</v>
      </c>
      <c r="C8" s="339"/>
      <c r="D8" s="339"/>
      <c r="E8" s="339"/>
      <c r="F8" s="339"/>
      <c r="G8" s="339"/>
      <c r="H8" s="339"/>
      <c r="I8" s="339"/>
      <c r="J8" s="340"/>
      <c r="K8" s="122"/>
      <c r="L8" s="17" t="s">
        <v>27</v>
      </c>
      <c r="M8" s="13">
        <v>1</v>
      </c>
      <c r="N8" s="14">
        <v>3</v>
      </c>
      <c r="O8" s="14">
        <v>7</v>
      </c>
      <c r="P8" s="14">
        <v>10</v>
      </c>
      <c r="Q8" s="14">
        <v>12</v>
      </c>
      <c r="R8" s="14">
        <v>15</v>
      </c>
      <c r="S8" s="135"/>
      <c r="T8" s="219">
        <f>M8</f>
        <v>1</v>
      </c>
      <c r="U8" s="219">
        <f t="shared" si="0"/>
        <v>3</v>
      </c>
      <c r="V8" s="219">
        <f t="shared" si="0"/>
        <v>7</v>
      </c>
      <c r="W8" s="219">
        <f t="shared" si="0"/>
        <v>10</v>
      </c>
      <c r="X8" s="219">
        <f t="shared" si="0"/>
        <v>12</v>
      </c>
      <c r="Y8" s="219">
        <f t="shared" si="0"/>
        <v>15</v>
      </c>
      <c r="Z8" s="135"/>
      <c r="AA8" s="219">
        <f t="shared" si="1"/>
        <v>1</v>
      </c>
      <c r="AB8" s="219">
        <f t="shared" si="1"/>
        <v>3</v>
      </c>
      <c r="AC8" s="219">
        <f t="shared" si="1"/>
        <v>7</v>
      </c>
      <c r="AD8" s="219">
        <f t="shared" si="1"/>
        <v>10</v>
      </c>
      <c r="AE8" s="219">
        <f t="shared" si="1"/>
        <v>12</v>
      </c>
      <c r="AF8" s="219">
        <f t="shared" si="1"/>
        <v>15</v>
      </c>
      <c r="AG8" s="141"/>
      <c r="AH8" s="222">
        <f>M8</f>
        <v>1</v>
      </c>
      <c r="AI8" s="222">
        <f t="shared" si="2"/>
        <v>3</v>
      </c>
      <c r="AJ8" s="222">
        <f t="shared" si="2"/>
        <v>7</v>
      </c>
      <c r="AK8" s="222">
        <f t="shared" si="2"/>
        <v>10</v>
      </c>
      <c r="AL8" s="222">
        <f t="shared" si="2"/>
        <v>12</v>
      </c>
      <c r="AM8" s="222">
        <f t="shared" si="2"/>
        <v>15</v>
      </c>
      <c r="AN8" s="150"/>
      <c r="AO8" s="224">
        <f>M8</f>
        <v>1</v>
      </c>
      <c r="AP8" s="224">
        <f t="shared" si="3"/>
        <v>3</v>
      </c>
      <c r="AQ8" s="224">
        <f t="shared" si="3"/>
        <v>7</v>
      </c>
      <c r="AR8" s="224">
        <f t="shared" si="3"/>
        <v>10</v>
      </c>
      <c r="AS8" s="224">
        <f t="shared" si="3"/>
        <v>12</v>
      </c>
      <c r="AT8" s="222">
        <f t="shared" si="3"/>
        <v>15</v>
      </c>
      <c r="AU8" s="135"/>
      <c r="AV8" s="219">
        <f t="shared" si="4"/>
        <v>1</v>
      </c>
      <c r="AW8" s="219">
        <f t="shared" si="4"/>
        <v>3</v>
      </c>
      <c r="AX8" s="219">
        <f t="shared" si="4"/>
        <v>7</v>
      </c>
      <c r="AY8" s="219">
        <f t="shared" si="4"/>
        <v>10</v>
      </c>
      <c r="AZ8" s="219">
        <f t="shared" si="4"/>
        <v>12</v>
      </c>
      <c r="BA8" s="219">
        <f t="shared" si="4"/>
        <v>15</v>
      </c>
      <c r="BB8" s="150"/>
      <c r="BC8" s="219">
        <f t="shared" si="5"/>
        <v>1</v>
      </c>
      <c r="BD8" s="219">
        <f t="shared" si="5"/>
        <v>3</v>
      </c>
      <c r="BE8" s="219">
        <f t="shared" si="5"/>
        <v>7</v>
      </c>
      <c r="BF8" s="219">
        <f t="shared" si="5"/>
        <v>10</v>
      </c>
      <c r="BG8" s="219">
        <f t="shared" si="5"/>
        <v>12</v>
      </c>
      <c r="BH8" s="219">
        <f t="shared" si="5"/>
        <v>15</v>
      </c>
      <c r="BI8" s="150"/>
      <c r="BJ8" s="166"/>
      <c r="BK8" s="165"/>
      <c r="BL8" s="219">
        <f t="shared" ref="BL8:BQ8" si="7">M8</f>
        <v>1</v>
      </c>
      <c r="BM8" s="219">
        <f t="shared" si="7"/>
        <v>3</v>
      </c>
      <c r="BN8" s="219">
        <f t="shared" si="7"/>
        <v>7</v>
      </c>
      <c r="BO8" s="219">
        <f t="shared" si="7"/>
        <v>10</v>
      </c>
      <c r="BP8" s="219">
        <f t="shared" si="7"/>
        <v>12</v>
      </c>
      <c r="BQ8" s="219">
        <f t="shared" si="7"/>
        <v>15</v>
      </c>
      <c r="BR8" s="39"/>
      <c r="BS8" s="219">
        <f t="shared" si="6"/>
        <v>1</v>
      </c>
      <c r="BT8" s="219">
        <f t="shared" si="6"/>
        <v>3</v>
      </c>
      <c r="BU8" s="219">
        <f t="shared" si="6"/>
        <v>7</v>
      </c>
      <c r="BV8" s="219">
        <f t="shared" si="6"/>
        <v>10</v>
      </c>
      <c r="BW8" s="219">
        <f t="shared" si="6"/>
        <v>12</v>
      </c>
      <c r="BX8" s="219">
        <f t="shared" si="6"/>
        <v>15</v>
      </c>
      <c r="BY8" s="39"/>
    </row>
    <row r="9" spans="1:77" s="176" customFormat="1" ht="20.100000000000001" customHeight="1" x14ac:dyDescent="0.2">
      <c r="A9" s="39"/>
      <c r="B9" s="260" t="s">
        <v>12</v>
      </c>
      <c r="C9" s="6">
        <v>1</v>
      </c>
      <c r="D9" s="7">
        <v>20</v>
      </c>
      <c r="E9" s="261"/>
      <c r="F9" s="262"/>
      <c r="G9" s="263"/>
      <c r="H9" s="264"/>
      <c r="I9" s="265"/>
      <c r="J9" s="266"/>
      <c r="K9" s="123"/>
      <c r="L9" s="142"/>
      <c r="M9" s="244">
        <f>IF($C9="","",IF($D9="",0,(ROUNDUP((M$8/$D9),0)*$C9)))</f>
        <v>1</v>
      </c>
      <c r="N9" s="244">
        <f t="shared" ref="N9:R31" si="8">IF($C9="","",IF($D9="",0,(ROUNDUP((N$8/$D9),0)*$C9)))</f>
        <v>1</v>
      </c>
      <c r="O9" s="244">
        <f t="shared" si="8"/>
        <v>1</v>
      </c>
      <c r="P9" s="244">
        <f t="shared" si="8"/>
        <v>1</v>
      </c>
      <c r="Q9" s="244">
        <f t="shared" si="8"/>
        <v>1</v>
      </c>
      <c r="R9" s="244">
        <f t="shared" si="8"/>
        <v>1</v>
      </c>
      <c r="S9" s="247"/>
      <c r="T9" s="244" t="str">
        <f t="shared" ref="T9:Y31" si="9">IF($C9="","",(IF($J9*T$8&gt;(M9/$C9)*$E9,(IF(T$7&gt;$Y$5, "", IFERROR(IF($H9&gt;0,$C9*(ROUNDUP(((($J9*T$8)-($E9*M9/$C9))/$H9),0)),ROUNDUP((T$8*$J9)/$E9-($E9*M9/$C9),0)),"Tjek Traktor med vogn: Lastkapacitet"))),"")))</f>
        <v/>
      </c>
      <c r="U9" s="244" t="str">
        <f t="shared" si="9"/>
        <v/>
      </c>
      <c r="V9" s="244" t="str">
        <f t="shared" si="9"/>
        <v/>
      </c>
      <c r="W9" s="244" t="str">
        <f t="shared" si="9"/>
        <v/>
      </c>
      <c r="X9" s="244" t="str">
        <f t="shared" si="9"/>
        <v/>
      </c>
      <c r="Y9" s="244" t="str">
        <f t="shared" si="9"/>
        <v/>
      </c>
      <c r="Z9" s="247"/>
      <c r="AA9" s="248" t="str">
        <f t="shared" ref="AA9:AF31" si="10">IF($C9="","",(IF($J9*AA$8&gt;(M9/$C9)*$E9,IF(AA$7&gt;$AF$5,IFERROR($C9*(ROUNDUP(((($J9*AA$8)-($E9*M9/$C9))/$I9),0)),"Tjek Lastbil:Lastkapacitet"),""),"")))</f>
        <v/>
      </c>
      <c r="AB9" s="248" t="str">
        <f t="shared" si="10"/>
        <v/>
      </c>
      <c r="AC9" s="248" t="str">
        <f t="shared" si="10"/>
        <v/>
      </c>
      <c r="AD9" s="248" t="str">
        <f t="shared" si="10"/>
        <v/>
      </c>
      <c r="AE9" s="248" t="str">
        <f t="shared" si="10"/>
        <v/>
      </c>
      <c r="AF9" s="248" t="str">
        <f t="shared" si="10"/>
        <v/>
      </c>
      <c r="AG9" s="249"/>
      <c r="AH9" s="246">
        <f>IF($C9="","",IF($E9="",Standardtal!$E$5*M9*M$7*2,(Standardtal!$E$5*M9*M$7+Standardtal!$E$6*M$7*M9)))</f>
        <v>8.064516129032258</v>
      </c>
      <c r="AI9" s="246">
        <f>IF($C9="","",IF($E9="",Standardtal!$E$5*N9*N$7*2,(Standardtal!$E$5*N9*N$7+Standardtal!$E$6*N$7*N9)))</f>
        <v>8.064516129032258</v>
      </c>
      <c r="AJ9" s="246">
        <f>IF($C9="","",IF($E9="",Standardtal!$E$5*O9*O$7*2,(Standardtal!$E$5*O9*O$7+Standardtal!$E$6*O$7*O9)))</f>
        <v>8.064516129032258</v>
      </c>
      <c r="AK9" s="246">
        <f>IF($C9="","",IF($E9="",Standardtal!$E$5*P9*P$7*2,(Standardtal!$E$5*P9*P$7+Standardtal!$E$6*P$7*P9)))</f>
        <v>8.064516129032258</v>
      </c>
      <c r="AL9" s="246">
        <f>IF($C9="","",IF($E9="",Standardtal!$E$5*Q9*Q$7*2,(Standardtal!$E$5*Q9*Q$7+Standardtal!$E$6*Q$7*Q9)))</f>
        <v>8.064516129032258</v>
      </c>
      <c r="AM9" s="246">
        <f>IF($C9="","",IF($E9="",Standardtal!$E$5*R9*R$7*2,(Standardtal!$E$5*R9*R$7+Standardtal!$E$6*R$7*R9)))</f>
        <v>8.064516129032258</v>
      </c>
      <c r="AN9" s="250"/>
      <c r="AO9" s="246">
        <f>IF($C9="","",IF(T9="",0,((Standardtal!$E$5*T$7)+(Standardtal!$E$6*T$7))*T9))</f>
        <v>0</v>
      </c>
      <c r="AP9" s="246">
        <f>IF($C9="","",IF(U9="",0,((Standardtal!$E$5*U$7)+(Standardtal!$E$6*U$7))*U9))</f>
        <v>0</v>
      </c>
      <c r="AQ9" s="246">
        <f>IF($C9="","",IF(V9="",0,((Standardtal!$E$5*V$7)+(Standardtal!$E$6*V$7))*V9))</f>
        <v>0</v>
      </c>
      <c r="AR9" s="246">
        <f>IF($C9="","",IF(W9="",0,((Standardtal!$E$5*W$7)+(Standardtal!$E$6*W$7))*W9))</f>
        <v>0</v>
      </c>
      <c r="AS9" s="246">
        <f>IF($C9="","",IF(X9="",0,((Standardtal!$E$5*X$7)+(Standardtal!$E$6*X$7))*X9))</f>
        <v>0</v>
      </c>
      <c r="AT9" s="246">
        <f>IF($C9="","",IF(Y9="",0,((Standardtal!$E$5*Y$7)+(Standardtal!$E$6*Y$7))*Y9))</f>
        <v>0</v>
      </c>
      <c r="AU9" s="250"/>
      <c r="AV9" s="246">
        <f>IF($C9="","",IF(AA9="",0,((Standardtal!$E$8*AA$7)+(Standardtal!$E$9*AA$7))*AA9))</f>
        <v>0</v>
      </c>
      <c r="AW9" s="246">
        <f>IF($C9="","",IF(AB9="",0,((Standardtal!$E$8*AB$7)+(Standardtal!$E$9*AB$7))*AB9))</f>
        <v>0</v>
      </c>
      <c r="AX9" s="246">
        <f>IF($C9="","",IF(AC9="",0,((Standardtal!$E$8*AC$7)+(Standardtal!$E$9*AC$7))*AC9))</f>
        <v>0</v>
      </c>
      <c r="AY9" s="246">
        <f>IF($C9="","",IF(AD9="",0,((Standardtal!$E$8*AD$7)+(Standardtal!$E$9*AD$7))*AD9))</f>
        <v>0</v>
      </c>
      <c r="AZ9" s="246">
        <f>IF($C9="","",IF(AE9="",0,((Standardtal!$E$8*AE$7)+(Standardtal!$E$9*AE$7))*AE9))</f>
        <v>0</v>
      </c>
      <c r="BA9" s="246">
        <f>IF($C9="","",IF(AF9="",0,((Standardtal!$E$8*AF$7)+(Standardtal!$E$9*AF$7))*AF9))</f>
        <v>0</v>
      </c>
      <c r="BB9" s="245"/>
      <c r="BC9" s="246">
        <f t="shared" ref="BC9:BC31" si="11">IFERROR(AH9+AO9+AV9,"")</f>
        <v>8.064516129032258</v>
      </c>
      <c r="BD9" s="246">
        <f t="shared" ref="BD9:BH24" si="12">IFERROR(AI9+AP9+AW9,"")</f>
        <v>8.064516129032258</v>
      </c>
      <c r="BE9" s="246">
        <f t="shared" si="12"/>
        <v>8.064516129032258</v>
      </c>
      <c r="BF9" s="246">
        <f t="shared" si="12"/>
        <v>8.064516129032258</v>
      </c>
      <c r="BG9" s="246">
        <f t="shared" si="12"/>
        <v>8.064516129032258</v>
      </c>
      <c r="BH9" s="246">
        <f t="shared" si="12"/>
        <v>8.064516129032258</v>
      </c>
      <c r="BI9" s="245"/>
      <c r="BJ9" s="246">
        <f>IF(C9="","",VLOOKUP(B9,Standardtal!$A$5:$B$37,2,FALSE))</f>
        <v>20</v>
      </c>
      <c r="BK9" s="251"/>
      <c r="BL9" s="244">
        <f t="shared" ref="BL9:BQ18" si="13">IF($C9="","",BL$8*$BJ9*$C9)</f>
        <v>20</v>
      </c>
      <c r="BM9" s="244">
        <f t="shared" si="13"/>
        <v>60</v>
      </c>
      <c r="BN9" s="244">
        <f t="shared" si="13"/>
        <v>140</v>
      </c>
      <c r="BO9" s="244">
        <f t="shared" si="13"/>
        <v>200</v>
      </c>
      <c r="BP9" s="244">
        <f t="shared" si="13"/>
        <v>240</v>
      </c>
      <c r="BQ9" s="244">
        <f t="shared" si="13"/>
        <v>300</v>
      </c>
      <c r="BR9" s="245"/>
      <c r="BS9" s="246">
        <f t="shared" ref="BS9:BS31" si="14">IF($C9="","",(BC9/(BC9+BL9))*100)</f>
        <v>28.735632183908049</v>
      </c>
      <c r="BT9" s="246">
        <f t="shared" ref="BT9:BX24" si="15">IF($C9="","",(BD9/(BD9+BM9))*100)</f>
        <v>11.848341232227488</v>
      </c>
      <c r="BU9" s="246">
        <f t="shared" si="15"/>
        <v>5.4466230936819171</v>
      </c>
      <c r="BV9" s="246">
        <f t="shared" si="15"/>
        <v>3.8759689922480618</v>
      </c>
      <c r="BW9" s="246">
        <f t="shared" si="15"/>
        <v>3.2509752925877766</v>
      </c>
      <c r="BX9" s="246">
        <f t="shared" si="15"/>
        <v>2.6178010471204187</v>
      </c>
      <c r="BY9" s="39"/>
    </row>
    <row r="10" spans="1:77" s="176" customFormat="1" ht="20.100000000000001" customHeight="1" x14ac:dyDescent="0.2">
      <c r="A10" s="39"/>
      <c r="B10" s="18" t="s">
        <v>76</v>
      </c>
      <c r="C10" s="6">
        <v>1</v>
      </c>
      <c r="D10" s="7">
        <v>100</v>
      </c>
      <c r="E10" s="9">
        <v>1.5</v>
      </c>
      <c r="F10" s="262"/>
      <c r="G10" s="267" t="s">
        <v>31</v>
      </c>
      <c r="H10" s="28">
        <v>16</v>
      </c>
      <c r="I10" s="28">
        <v>30</v>
      </c>
      <c r="J10" s="11">
        <v>0.2</v>
      </c>
      <c r="K10" s="124"/>
      <c r="L10" s="142"/>
      <c r="M10" s="244">
        <f t="shared" ref="M10:M31" si="16">IF($C10="","",IF($D10="",0,(ROUNDUP((M$8/$D10),0)*$C10)))</f>
        <v>1</v>
      </c>
      <c r="N10" s="244">
        <f t="shared" si="8"/>
        <v>1</v>
      </c>
      <c r="O10" s="244">
        <f t="shared" si="8"/>
        <v>1</v>
      </c>
      <c r="P10" s="244">
        <f t="shared" si="8"/>
        <v>1</v>
      </c>
      <c r="Q10" s="244">
        <f t="shared" si="8"/>
        <v>1</v>
      </c>
      <c r="R10" s="244">
        <f t="shared" si="8"/>
        <v>1</v>
      </c>
      <c r="S10" s="247"/>
      <c r="T10" s="244" t="str">
        <f t="shared" si="9"/>
        <v/>
      </c>
      <c r="U10" s="244" t="str">
        <f t="shared" si="9"/>
        <v/>
      </c>
      <c r="V10" s="244" t="str">
        <f t="shared" si="9"/>
        <v/>
      </c>
      <c r="W10" s="244">
        <f t="shared" si="9"/>
        <v>1</v>
      </c>
      <c r="X10" s="244">
        <f t="shared" si="9"/>
        <v>1</v>
      </c>
      <c r="Y10" s="244">
        <f t="shared" si="9"/>
        <v>1</v>
      </c>
      <c r="Z10" s="247"/>
      <c r="AA10" s="248" t="str">
        <f t="shared" si="10"/>
        <v/>
      </c>
      <c r="AB10" s="248" t="str">
        <f t="shared" si="10"/>
        <v/>
      </c>
      <c r="AC10" s="248" t="str">
        <f t="shared" si="10"/>
        <v/>
      </c>
      <c r="AD10" s="248" t="str">
        <f t="shared" si="10"/>
        <v/>
      </c>
      <c r="AE10" s="248" t="str">
        <f t="shared" si="10"/>
        <v/>
      </c>
      <c r="AF10" s="248" t="str">
        <f t="shared" si="10"/>
        <v/>
      </c>
      <c r="AG10" s="249"/>
      <c r="AH10" s="246">
        <f>IF($C10="","",IF($E10="",Standardtal!$E$5*M10*M$7*2,(Standardtal!$E$5*M10*M$7+Standardtal!$E$6*M$7*M10)))</f>
        <v>8.697258064516129</v>
      </c>
      <c r="AI10" s="246">
        <f>IF($C10="","",IF($E10="",Standardtal!$E$5*N10*N$7*2,(Standardtal!$E$5*N10*N$7+Standardtal!$E$6*N$7*N10)))</f>
        <v>8.697258064516129</v>
      </c>
      <c r="AJ10" s="246">
        <f>IF($C10="","",IF($E10="",Standardtal!$E$5*O10*O$7*2,(Standardtal!$E$5*O10*O$7+Standardtal!$E$6*O$7*O10)))</f>
        <v>8.697258064516129</v>
      </c>
      <c r="AK10" s="246">
        <f>IF($C10="","",IF($E10="",Standardtal!$E$5*P10*P$7*2,(Standardtal!$E$5*P10*P$7+Standardtal!$E$6*P$7*P10)))</f>
        <v>8.697258064516129</v>
      </c>
      <c r="AL10" s="246">
        <f>IF($C10="","",IF($E10="",Standardtal!$E$5*Q10*Q$7*2,(Standardtal!$E$5*Q10*Q$7+Standardtal!$E$6*Q$7*Q10)))</f>
        <v>8.697258064516129</v>
      </c>
      <c r="AM10" s="246">
        <f>IF($C10="","",IF($E10="",Standardtal!$E$5*R10*R$7*2,(Standardtal!$E$5*R10*R$7+Standardtal!$E$6*R$7*R10)))</f>
        <v>8.697258064516129</v>
      </c>
      <c r="AN10" s="250"/>
      <c r="AO10" s="246">
        <f>IF($C10="","",IF(T10="",0,((Standardtal!$E$5*T$7)+(Standardtal!$E$6*T$7))*T10))</f>
        <v>0</v>
      </c>
      <c r="AP10" s="246">
        <f>IF($C10="","",IF(U10="",0,((Standardtal!$E$5*U$7)+(Standardtal!$E$6*U$7))*U10))</f>
        <v>0</v>
      </c>
      <c r="AQ10" s="246">
        <f>IF($C10="","",IF(V10="",0,((Standardtal!$E$5*V$7)+(Standardtal!$E$6*V$7))*V10))</f>
        <v>0</v>
      </c>
      <c r="AR10" s="246">
        <f>IF($C10="","",IF(W10="",0,((Standardtal!$E$5*W$7)+(Standardtal!$E$6*W$7))*W10))</f>
        <v>8.697258064516129</v>
      </c>
      <c r="AS10" s="246">
        <f>IF($C10="","",IF(X10="",0,((Standardtal!$E$5*X$7)+(Standardtal!$E$6*X$7))*X10))</f>
        <v>8.697258064516129</v>
      </c>
      <c r="AT10" s="246">
        <f>IF($C10="","",IF(Y10="",0,((Standardtal!$E$5*Y$7)+(Standardtal!$E$6*Y$7))*Y10))</f>
        <v>8.697258064516129</v>
      </c>
      <c r="AU10" s="250"/>
      <c r="AV10" s="246">
        <f>IF($C10="","",IF(AA10="",0,((Standardtal!$E$8*AA$7)+(Standardtal!$E$9*AA$7))*AA10))</f>
        <v>0</v>
      </c>
      <c r="AW10" s="246">
        <f>IF($C10="","",IF(AB10="",0,((Standardtal!$E$8*AB$7)+(Standardtal!$E$9*AB$7))*AB10))</f>
        <v>0</v>
      </c>
      <c r="AX10" s="246">
        <f>IF($C10="","",IF(AC10="",0,((Standardtal!$E$8*AC$7)+(Standardtal!$E$9*AC$7))*AC10))</f>
        <v>0</v>
      </c>
      <c r="AY10" s="246">
        <f>IF($C10="","",IF(AD10="",0,((Standardtal!$E$8*AD$7)+(Standardtal!$E$9*AD$7))*AD10))</f>
        <v>0</v>
      </c>
      <c r="AZ10" s="246">
        <f>IF($C10="","",IF(AE10="",0,((Standardtal!$E$8*AE$7)+(Standardtal!$E$9*AE$7))*AE10))</f>
        <v>0</v>
      </c>
      <c r="BA10" s="246">
        <f>IF($C10="","",IF(AF10="",0,((Standardtal!$E$8*AF$7)+(Standardtal!$E$9*AF$7))*AF10))</f>
        <v>0</v>
      </c>
      <c r="BB10" s="245"/>
      <c r="BC10" s="246">
        <f t="shared" si="11"/>
        <v>8.697258064516129</v>
      </c>
      <c r="BD10" s="246">
        <f t="shared" si="12"/>
        <v>8.697258064516129</v>
      </c>
      <c r="BE10" s="246">
        <f t="shared" si="12"/>
        <v>8.697258064516129</v>
      </c>
      <c r="BF10" s="246">
        <f t="shared" si="12"/>
        <v>17.394516129032258</v>
      </c>
      <c r="BG10" s="246">
        <f t="shared" si="12"/>
        <v>17.394516129032258</v>
      </c>
      <c r="BH10" s="246">
        <f t="shared" si="12"/>
        <v>17.394516129032258</v>
      </c>
      <c r="BI10" s="245"/>
      <c r="BJ10" s="246">
        <f>IF(C10="","",VLOOKUP(B10,Standardtal!$A$5:$B$37,2,FALSE))</f>
        <v>10</v>
      </c>
      <c r="BK10" s="251"/>
      <c r="BL10" s="244">
        <f t="shared" si="13"/>
        <v>10</v>
      </c>
      <c r="BM10" s="244">
        <f t="shared" si="13"/>
        <v>30</v>
      </c>
      <c r="BN10" s="244">
        <f t="shared" si="13"/>
        <v>70</v>
      </c>
      <c r="BO10" s="244">
        <f t="shared" si="13"/>
        <v>100</v>
      </c>
      <c r="BP10" s="244">
        <f t="shared" si="13"/>
        <v>120</v>
      </c>
      <c r="BQ10" s="244">
        <f t="shared" si="13"/>
        <v>150</v>
      </c>
      <c r="BR10" s="245"/>
      <c r="BS10" s="246">
        <f t="shared" si="14"/>
        <v>46.516221974931639</v>
      </c>
      <c r="BT10" s="246">
        <f t="shared" si="15"/>
        <v>22.47512743671928</v>
      </c>
      <c r="BU10" s="246">
        <f t="shared" si="15"/>
        <v>11.051538869862663</v>
      </c>
      <c r="BV10" s="246">
        <f t="shared" si="15"/>
        <v>14.817145385150157</v>
      </c>
      <c r="BW10" s="246">
        <f t="shared" si="15"/>
        <v>12.660269579243197</v>
      </c>
      <c r="BX10" s="246">
        <f t="shared" si="15"/>
        <v>10.391329734854688</v>
      </c>
      <c r="BY10" s="39"/>
    </row>
    <row r="11" spans="1:77" s="176" customFormat="1" ht="20.100000000000001" customHeight="1" x14ac:dyDescent="0.2">
      <c r="A11" s="39"/>
      <c r="B11" s="260" t="s">
        <v>20</v>
      </c>
      <c r="C11" s="6">
        <v>2</v>
      </c>
      <c r="D11" s="268">
        <f>E11/J11</f>
        <v>26.666666666666668</v>
      </c>
      <c r="E11" s="9">
        <v>4</v>
      </c>
      <c r="F11" s="262"/>
      <c r="G11" s="267" t="s">
        <v>32</v>
      </c>
      <c r="H11" s="264"/>
      <c r="I11" s="265"/>
      <c r="J11" s="11">
        <v>0.15</v>
      </c>
      <c r="K11" s="123"/>
      <c r="L11" s="142"/>
      <c r="M11" s="244">
        <f t="shared" si="16"/>
        <v>2</v>
      </c>
      <c r="N11" s="244">
        <f t="shared" si="8"/>
        <v>2</v>
      </c>
      <c r="O11" s="244">
        <f t="shared" si="8"/>
        <v>2</v>
      </c>
      <c r="P11" s="244">
        <f t="shared" si="8"/>
        <v>2</v>
      </c>
      <c r="Q11" s="244">
        <f t="shared" si="8"/>
        <v>2</v>
      </c>
      <c r="R11" s="244">
        <f t="shared" si="8"/>
        <v>2</v>
      </c>
      <c r="S11" s="247"/>
      <c r="T11" s="244" t="str">
        <f t="shared" si="9"/>
        <v/>
      </c>
      <c r="U11" s="244" t="str">
        <f t="shared" si="9"/>
        <v/>
      </c>
      <c r="V11" s="244" t="str">
        <f t="shared" si="9"/>
        <v/>
      </c>
      <c r="W11" s="244" t="str">
        <f t="shared" si="9"/>
        <v/>
      </c>
      <c r="X11" s="244" t="str">
        <f t="shared" si="9"/>
        <v/>
      </c>
      <c r="Y11" s="244" t="str">
        <f t="shared" si="9"/>
        <v/>
      </c>
      <c r="Z11" s="247"/>
      <c r="AA11" s="248" t="str">
        <f t="shared" si="10"/>
        <v/>
      </c>
      <c r="AB11" s="248" t="str">
        <f t="shared" si="10"/>
        <v/>
      </c>
      <c r="AC11" s="248" t="str">
        <f t="shared" si="10"/>
        <v/>
      </c>
      <c r="AD11" s="248" t="str">
        <f t="shared" si="10"/>
        <v/>
      </c>
      <c r="AE11" s="248" t="str">
        <f t="shared" si="10"/>
        <v/>
      </c>
      <c r="AF11" s="248" t="str">
        <f t="shared" si="10"/>
        <v/>
      </c>
      <c r="AG11" s="249"/>
      <c r="AH11" s="246">
        <f>IF($C11="","",IF($E11="",Standardtal!$E$5*M11*M$7*2,(Standardtal!$E$5*M11*M$7+Standardtal!$E$6*M$7*M11)))</f>
        <v>17.394516129032258</v>
      </c>
      <c r="AI11" s="246">
        <f>IF($C11="","",IF($E11="",Standardtal!$E$5*N11*N$7*2,(Standardtal!$E$5*N11*N$7+Standardtal!$E$6*N$7*N11)))</f>
        <v>17.394516129032258</v>
      </c>
      <c r="AJ11" s="246">
        <f>IF($C11="","",IF($E11="",Standardtal!$E$5*O11*O$7*2,(Standardtal!$E$5*O11*O$7+Standardtal!$E$6*O$7*O11)))</f>
        <v>17.394516129032258</v>
      </c>
      <c r="AK11" s="246">
        <f>IF($C11="","",IF($E11="",Standardtal!$E$5*P11*P$7*2,(Standardtal!$E$5*P11*P$7+Standardtal!$E$6*P$7*P11)))</f>
        <v>17.394516129032258</v>
      </c>
      <c r="AL11" s="246">
        <f>IF($C11="","",IF($E11="",Standardtal!$E$5*Q11*Q$7*2,(Standardtal!$E$5*Q11*Q$7+Standardtal!$E$6*Q$7*Q11)))</f>
        <v>17.394516129032258</v>
      </c>
      <c r="AM11" s="246">
        <f>IF($C11="","",IF($E11="",Standardtal!$E$5*R11*R$7*2,(Standardtal!$E$5*R11*R$7+Standardtal!$E$6*R$7*R11)))</f>
        <v>17.394516129032258</v>
      </c>
      <c r="AN11" s="250"/>
      <c r="AO11" s="246">
        <f>IF($C11="","",IF(T11="",0,((Standardtal!$E$5*T$7)+(Standardtal!$E$6*T$7))*T11))</f>
        <v>0</v>
      </c>
      <c r="AP11" s="246">
        <f>IF($C11="","",IF(U11="",0,((Standardtal!$E$5*U$7)+(Standardtal!$E$6*U$7))*U11))</f>
        <v>0</v>
      </c>
      <c r="AQ11" s="246">
        <f>IF($C11="","",IF(V11="",0,((Standardtal!$E$5*V$7)+(Standardtal!$E$6*V$7))*V11))</f>
        <v>0</v>
      </c>
      <c r="AR11" s="246">
        <f>IF($C11="","",IF(W11="",0,((Standardtal!$E$5*W$7)+(Standardtal!$E$6*W$7))*W11))</f>
        <v>0</v>
      </c>
      <c r="AS11" s="246">
        <f>IF($C11="","",IF(X11="",0,((Standardtal!$E$5*X$7)+(Standardtal!$E$6*X$7))*X11))</f>
        <v>0</v>
      </c>
      <c r="AT11" s="246">
        <f>IF($C11="","",IF(Y11="",0,((Standardtal!$E$5*Y$7)+(Standardtal!$E$6*Y$7))*Y11))</f>
        <v>0</v>
      </c>
      <c r="AU11" s="250"/>
      <c r="AV11" s="246">
        <f>IF($C11="","",IF(AA11="",0,((Standardtal!$E$8*AA$7)+(Standardtal!$E$9*AA$7))*AA11))</f>
        <v>0</v>
      </c>
      <c r="AW11" s="246">
        <f>IF($C11="","",IF(AB11="",0,((Standardtal!$E$8*AB$7)+(Standardtal!$E$9*AB$7))*AB11))</f>
        <v>0</v>
      </c>
      <c r="AX11" s="246">
        <f>IF($C11="","",IF(AC11="",0,((Standardtal!$E$8*AC$7)+(Standardtal!$E$9*AC$7))*AC11))</f>
        <v>0</v>
      </c>
      <c r="AY11" s="246">
        <f>IF($C11="","",IF(AD11="",0,((Standardtal!$E$8*AD$7)+(Standardtal!$E$9*AD$7))*AD11))</f>
        <v>0</v>
      </c>
      <c r="AZ11" s="246">
        <f>IF($C11="","",IF(AE11="",0,((Standardtal!$E$8*AE$7)+(Standardtal!$E$9*AE$7))*AE11))</f>
        <v>0</v>
      </c>
      <c r="BA11" s="246">
        <f>IF($C11="","",IF(AF11="",0,((Standardtal!$E$8*AF$7)+(Standardtal!$E$9*AF$7))*AF11))</f>
        <v>0</v>
      </c>
      <c r="BB11" s="245"/>
      <c r="BC11" s="246">
        <f t="shared" si="11"/>
        <v>17.394516129032258</v>
      </c>
      <c r="BD11" s="246">
        <f t="shared" si="12"/>
        <v>17.394516129032258</v>
      </c>
      <c r="BE11" s="246">
        <f t="shared" si="12"/>
        <v>17.394516129032258</v>
      </c>
      <c r="BF11" s="246">
        <f t="shared" si="12"/>
        <v>17.394516129032258</v>
      </c>
      <c r="BG11" s="246">
        <f t="shared" si="12"/>
        <v>17.394516129032258</v>
      </c>
      <c r="BH11" s="246">
        <f t="shared" si="12"/>
        <v>17.394516129032258</v>
      </c>
      <c r="BI11" s="245"/>
      <c r="BJ11" s="246">
        <f>IF(C11="","",VLOOKUP(B11,Standardtal!$A$5:$B$37,2,FALSE))</f>
        <v>2.6</v>
      </c>
      <c r="BK11" s="251"/>
      <c r="BL11" s="244">
        <f t="shared" si="13"/>
        <v>5.2</v>
      </c>
      <c r="BM11" s="244">
        <f t="shared" si="13"/>
        <v>15.600000000000001</v>
      </c>
      <c r="BN11" s="244">
        <f t="shared" si="13"/>
        <v>36.4</v>
      </c>
      <c r="BO11" s="244">
        <f t="shared" si="13"/>
        <v>52</v>
      </c>
      <c r="BP11" s="244">
        <f t="shared" si="13"/>
        <v>62.400000000000006</v>
      </c>
      <c r="BQ11" s="244">
        <f t="shared" si="13"/>
        <v>78</v>
      </c>
      <c r="BR11" s="245"/>
      <c r="BS11" s="246">
        <f t="shared" si="14"/>
        <v>76.985566009451347</v>
      </c>
      <c r="BT11" s="246">
        <f t="shared" si="15"/>
        <v>52.719415738685797</v>
      </c>
      <c r="BU11" s="246">
        <f t="shared" si="15"/>
        <v>32.335110306242996</v>
      </c>
      <c r="BV11" s="246">
        <f t="shared" si="15"/>
        <v>25.066124961068788</v>
      </c>
      <c r="BW11" s="246">
        <f t="shared" si="15"/>
        <v>21.799137300242961</v>
      </c>
      <c r="BX11" s="246">
        <f t="shared" si="15"/>
        <v>18.234293578788257</v>
      </c>
      <c r="BY11" s="39"/>
    </row>
    <row r="12" spans="1:77" s="176" customFormat="1" ht="20.100000000000001" customHeight="1" x14ac:dyDescent="0.2">
      <c r="A12" s="39"/>
      <c r="B12" s="260" t="s">
        <v>25</v>
      </c>
      <c r="C12" s="6">
        <v>1</v>
      </c>
      <c r="D12" s="269">
        <v>100</v>
      </c>
      <c r="E12" s="270">
        <v>8</v>
      </c>
      <c r="F12" s="271" t="str">
        <f>IF(H12="",E12/J12,"")</f>
        <v/>
      </c>
      <c r="G12" s="272" t="s">
        <v>34</v>
      </c>
      <c r="H12" s="28">
        <v>16</v>
      </c>
      <c r="I12" s="28">
        <v>30</v>
      </c>
      <c r="J12" s="273">
        <v>0.2</v>
      </c>
      <c r="K12" s="125"/>
      <c r="L12" s="143"/>
      <c r="M12" s="244">
        <f t="shared" si="16"/>
        <v>1</v>
      </c>
      <c r="N12" s="244">
        <f t="shared" si="8"/>
        <v>1</v>
      </c>
      <c r="O12" s="244">
        <f t="shared" si="8"/>
        <v>1</v>
      </c>
      <c r="P12" s="244">
        <f t="shared" si="8"/>
        <v>1</v>
      </c>
      <c r="Q12" s="244">
        <f t="shared" si="8"/>
        <v>1</v>
      </c>
      <c r="R12" s="244">
        <f t="shared" si="8"/>
        <v>1</v>
      </c>
      <c r="S12" s="247"/>
      <c r="T12" s="244" t="str">
        <f t="shared" si="9"/>
        <v/>
      </c>
      <c r="U12" s="244" t="str">
        <f t="shared" si="9"/>
        <v/>
      </c>
      <c r="V12" s="244" t="str">
        <f t="shared" si="9"/>
        <v/>
      </c>
      <c r="W12" s="244" t="str">
        <f t="shared" si="9"/>
        <v/>
      </c>
      <c r="X12" s="244" t="str">
        <f t="shared" si="9"/>
        <v/>
      </c>
      <c r="Y12" s="244" t="str">
        <f t="shared" si="9"/>
        <v/>
      </c>
      <c r="Z12" s="247"/>
      <c r="AA12" s="248" t="str">
        <f t="shared" si="10"/>
        <v/>
      </c>
      <c r="AB12" s="248" t="str">
        <f t="shared" si="10"/>
        <v/>
      </c>
      <c r="AC12" s="248" t="str">
        <f t="shared" si="10"/>
        <v/>
      </c>
      <c r="AD12" s="248" t="str">
        <f t="shared" si="10"/>
        <v/>
      </c>
      <c r="AE12" s="248" t="str">
        <f t="shared" si="10"/>
        <v/>
      </c>
      <c r="AF12" s="248" t="str">
        <f t="shared" si="10"/>
        <v/>
      </c>
      <c r="AG12" s="249"/>
      <c r="AH12" s="246">
        <f>IF($C12="","",IF($E12="",Standardtal!$E$5*M12*M$7*2,(Standardtal!$E$5*M12*M$7+Standardtal!$E$6*M$7*M12)))</f>
        <v>8.697258064516129</v>
      </c>
      <c r="AI12" s="246">
        <f>IF($C12="","",IF($E12="",Standardtal!$E$5*N12*N$7*2,(Standardtal!$E$5*N12*N$7+Standardtal!$E$6*N$7*N12)))</f>
        <v>8.697258064516129</v>
      </c>
      <c r="AJ12" s="246">
        <f>IF($C12="","",IF($E12="",Standardtal!$E$5*O12*O$7*2,(Standardtal!$E$5*O12*O$7+Standardtal!$E$6*O$7*O12)))</f>
        <v>8.697258064516129</v>
      </c>
      <c r="AK12" s="246">
        <f>IF($C12="","",IF($E12="",Standardtal!$E$5*P12*P$7*2,(Standardtal!$E$5*P12*P$7+Standardtal!$E$6*P$7*P12)))</f>
        <v>8.697258064516129</v>
      </c>
      <c r="AL12" s="246">
        <f>IF($C12="","",IF($E12="",Standardtal!$E$5*Q12*Q$7*2,(Standardtal!$E$5*Q12*Q$7+Standardtal!$E$6*Q$7*Q12)))</f>
        <v>8.697258064516129</v>
      </c>
      <c r="AM12" s="246">
        <f>IF($C12="","",IF($E12="",Standardtal!$E$5*R12*R$7*2,(Standardtal!$E$5*R12*R$7+Standardtal!$E$6*R$7*R12)))</f>
        <v>8.697258064516129</v>
      </c>
      <c r="AN12" s="250"/>
      <c r="AO12" s="246">
        <f>IF($C12="","",IF(T12="",0,((Standardtal!$E$5*T$7)+(Standardtal!$E$6*T$7))*T12))</f>
        <v>0</v>
      </c>
      <c r="AP12" s="246">
        <f>IF($C12="","",IF(U12="",0,((Standardtal!$E$5*U$7)+(Standardtal!$E$6*U$7))*U12))</f>
        <v>0</v>
      </c>
      <c r="AQ12" s="246">
        <f>IF($C12="","",IF(V12="",0,((Standardtal!$E$5*V$7)+(Standardtal!$E$6*V$7))*V12))</f>
        <v>0</v>
      </c>
      <c r="AR12" s="246">
        <f>IF($C12="","",IF(W12="",0,((Standardtal!$E$5*W$7)+(Standardtal!$E$6*W$7))*W12))</f>
        <v>0</v>
      </c>
      <c r="AS12" s="246">
        <f>IF($C12="","",IF(X12="",0,((Standardtal!$E$5*X$7)+(Standardtal!$E$6*X$7))*X12))</f>
        <v>0</v>
      </c>
      <c r="AT12" s="246">
        <f>IF($C12="","",IF(Y12="",0,((Standardtal!$E$5*Y$7)+(Standardtal!$E$6*Y$7))*Y12))</f>
        <v>0</v>
      </c>
      <c r="AU12" s="250"/>
      <c r="AV12" s="246">
        <f>IF($C12="","",IF(AA12="",0,((Standardtal!$E$8*AA$7)+(Standardtal!$E$9*AA$7))*AA12))</f>
        <v>0</v>
      </c>
      <c r="AW12" s="246">
        <f>IF($C12="","",IF(AB12="",0,((Standardtal!$E$8*AB$7)+(Standardtal!$E$9*AB$7))*AB12))</f>
        <v>0</v>
      </c>
      <c r="AX12" s="246">
        <f>IF($C12="","",IF(AC12="",0,((Standardtal!$E$8*AC$7)+(Standardtal!$E$9*AC$7))*AC12))</f>
        <v>0</v>
      </c>
      <c r="AY12" s="246">
        <f>IF($C12="","",IF(AD12="",0,((Standardtal!$E$8*AD$7)+(Standardtal!$E$9*AD$7))*AD12))</f>
        <v>0</v>
      </c>
      <c r="AZ12" s="246">
        <f>IF($C12="","",IF(AE12="",0,((Standardtal!$E$8*AE$7)+(Standardtal!$E$9*AE$7))*AE12))</f>
        <v>0</v>
      </c>
      <c r="BA12" s="246">
        <f>IF($C12="","",IF(AF12="",0,((Standardtal!$E$8*AF$7)+(Standardtal!$E$9*AF$7))*AF12))</f>
        <v>0</v>
      </c>
      <c r="BB12" s="245"/>
      <c r="BC12" s="246">
        <f t="shared" si="11"/>
        <v>8.697258064516129</v>
      </c>
      <c r="BD12" s="246">
        <f t="shared" si="12"/>
        <v>8.697258064516129</v>
      </c>
      <c r="BE12" s="246">
        <f t="shared" si="12"/>
        <v>8.697258064516129</v>
      </c>
      <c r="BF12" s="246">
        <f t="shared" si="12"/>
        <v>8.697258064516129</v>
      </c>
      <c r="BG12" s="246">
        <f t="shared" si="12"/>
        <v>8.697258064516129</v>
      </c>
      <c r="BH12" s="246">
        <f t="shared" si="12"/>
        <v>8.697258064516129</v>
      </c>
      <c r="BI12" s="245"/>
      <c r="BJ12" s="246">
        <f>IF(C12="","",VLOOKUP(B12,Standardtal!$A$5:$B$37,2,FALSE))</f>
        <v>3.6</v>
      </c>
      <c r="BK12" s="251"/>
      <c r="BL12" s="244">
        <f t="shared" si="13"/>
        <v>3.6</v>
      </c>
      <c r="BM12" s="244">
        <f t="shared" si="13"/>
        <v>10.8</v>
      </c>
      <c r="BN12" s="244">
        <f t="shared" si="13"/>
        <v>25.2</v>
      </c>
      <c r="BO12" s="244">
        <f t="shared" si="13"/>
        <v>36</v>
      </c>
      <c r="BP12" s="244">
        <f t="shared" si="13"/>
        <v>43.2</v>
      </c>
      <c r="BQ12" s="244">
        <f t="shared" si="13"/>
        <v>54</v>
      </c>
      <c r="BR12" s="245"/>
      <c r="BS12" s="246">
        <f t="shared" si="14"/>
        <v>70.725181328121934</v>
      </c>
      <c r="BT12" s="246">
        <f t="shared" si="15"/>
        <v>44.607595774426507</v>
      </c>
      <c r="BU12" s="246">
        <f t="shared" si="15"/>
        <v>25.65770378230231</v>
      </c>
      <c r="BV12" s="246">
        <f t="shared" si="15"/>
        <v>19.458146743503786</v>
      </c>
      <c r="BW12" s="246">
        <f t="shared" si="15"/>
        <v>16.758608043808643</v>
      </c>
      <c r="BX12" s="246">
        <f t="shared" si="15"/>
        <v>13.871831612742236</v>
      </c>
      <c r="BY12" s="39"/>
    </row>
    <row r="13" spans="1:77" s="176" customFormat="1" ht="19.5" customHeight="1" x14ac:dyDescent="0.2">
      <c r="A13" s="39"/>
      <c r="B13" s="260" t="s">
        <v>24</v>
      </c>
      <c r="C13" s="6">
        <v>1</v>
      </c>
      <c r="D13" s="269">
        <v>50</v>
      </c>
      <c r="E13" s="270">
        <v>25</v>
      </c>
      <c r="F13" s="271">
        <f>IF(E13="","",E13/J13)</f>
        <v>0.83333333333333337</v>
      </c>
      <c r="G13" s="272" t="s">
        <v>33</v>
      </c>
      <c r="H13" s="274">
        <f>E13</f>
        <v>25</v>
      </c>
      <c r="I13" s="28">
        <v>39</v>
      </c>
      <c r="J13" s="273">
        <v>30</v>
      </c>
      <c r="K13" s="125"/>
      <c r="L13" s="143"/>
      <c r="M13" s="244">
        <f>IF($C13="","",IF($D13="",0,(ROUNDUP((M$8/$D13),0)*$C13)))</f>
        <v>1</v>
      </c>
      <c r="N13" s="244">
        <f t="shared" si="8"/>
        <v>1</v>
      </c>
      <c r="O13" s="244">
        <f t="shared" si="8"/>
        <v>1</v>
      </c>
      <c r="P13" s="244">
        <f t="shared" si="8"/>
        <v>1</v>
      </c>
      <c r="Q13" s="244">
        <f t="shared" si="8"/>
        <v>1</v>
      </c>
      <c r="R13" s="244">
        <f t="shared" si="8"/>
        <v>1</v>
      </c>
      <c r="S13" s="247"/>
      <c r="T13" s="244">
        <f t="shared" si="9"/>
        <v>1</v>
      </c>
      <c r="U13" s="244">
        <f t="shared" si="9"/>
        <v>3</v>
      </c>
      <c r="V13" s="244">
        <f t="shared" si="9"/>
        <v>8</v>
      </c>
      <c r="W13" s="244">
        <f t="shared" si="9"/>
        <v>11</v>
      </c>
      <c r="X13" s="244">
        <f t="shared" si="9"/>
        <v>14</v>
      </c>
      <c r="Y13" s="244">
        <f t="shared" si="9"/>
        <v>17</v>
      </c>
      <c r="Z13" s="247"/>
      <c r="AA13" s="248" t="str">
        <f t="shared" si="10"/>
        <v/>
      </c>
      <c r="AB13" s="248" t="str">
        <f t="shared" si="10"/>
        <v/>
      </c>
      <c r="AC13" s="248" t="str">
        <f t="shared" si="10"/>
        <v/>
      </c>
      <c r="AD13" s="248" t="str">
        <f t="shared" si="10"/>
        <v/>
      </c>
      <c r="AE13" s="248" t="str">
        <f t="shared" si="10"/>
        <v/>
      </c>
      <c r="AF13" s="248" t="str">
        <f t="shared" si="10"/>
        <v/>
      </c>
      <c r="AG13" s="249"/>
      <c r="AH13" s="246">
        <f>IF($C13="","",IF($E13="",Standardtal!$E$5*M13*M$7*2,(Standardtal!$E$5*M13*M$7+Standardtal!$E$6*M$7*M13)))</f>
        <v>8.697258064516129</v>
      </c>
      <c r="AI13" s="246">
        <f>IF($C13="","",IF($E13="",Standardtal!$E$5*N13*N$7*2,(Standardtal!$E$5*N13*N$7+Standardtal!$E$6*N$7*N13)))</f>
        <v>8.697258064516129</v>
      </c>
      <c r="AJ13" s="246">
        <f>IF($C13="","",IF($E13="",Standardtal!$E$5*O13*O$7*2,(Standardtal!$E$5*O13*O$7+Standardtal!$E$6*O$7*O13)))</f>
        <v>8.697258064516129</v>
      </c>
      <c r="AK13" s="246">
        <f>IF($C13="","",IF($E13="",Standardtal!$E$5*P13*P$7*2,(Standardtal!$E$5*P13*P$7+Standardtal!$E$6*P$7*P13)))</f>
        <v>8.697258064516129</v>
      </c>
      <c r="AL13" s="246">
        <f>IF($C13="","",IF($E13="",Standardtal!$E$5*Q13*Q$7*2,(Standardtal!$E$5*Q13*Q$7+Standardtal!$E$6*Q$7*Q13)))</f>
        <v>8.697258064516129</v>
      </c>
      <c r="AM13" s="246">
        <f>IF($C13="","",IF($E13="",Standardtal!$E$5*R13*R$7*2,(Standardtal!$E$5*R13*R$7+Standardtal!$E$6*R$7*R13)))</f>
        <v>8.697258064516129</v>
      </c>
      <c r="AN13" s="250"/>
      <c r="AO13" s="246">
        <f>IF($C13="","",IF(T13="",0,((Standardtal!$E$5*T$7)+(Standardtal!$E$6*T$7))*T13))</f>
        <v>8.697258064516129</v>
      </c>
      <c r="AP13" s="246">
        <f>IF($C13="","",IF(U13="",0,((Standardtal!$E$5*U$7)+(Standardtal!$E$6*U$7))*U13))</f>
        <v>26.091774193548389</v>
      </c>
      <c r="AQ13" s="246">
        <f>IF($C13="","",IF(V13="",0,((Standardtal!$E$5*V$7)+(Standardtal!$E$6*V$7))*V13))</f>
        <v>69.578064516129032</v>
      </c>
      <c r="AR13" s="246">
        <f>IF($C13="","",IF(W13="",0,((Standardtal!$E$5*W$7)+(Standardtal!$E$6*W$7))*W13))</f>
        <v>95.669838709677421</v>
      </c>
      <c r="AS13" s="246">
        <f>IF($C13="","",IF(X13="",0,((Standardtal!$E$5*X$7)+(Standardtal!$E$6*X$7))*X13))</f>
        <v>121.76161290322581</v>
      </c>
      <c r="AT13" s="246">
        <f>IF($C13="","",IF(Y13="",0,((Standardtal!$E$5*Y$7)+(Standardtal!$E$6*Y$7))*Y13))</f>
        <v>147.85338709677418</v>
      </c>
      <c r="AU13" s="250"/>
      <c r="AV13" s="246">
        <f>IF($C13="","",IF(AA13="",0,((Standardtal!$E$8*AA$7)+(Standardtal!$E$9*AA$7))*AA13))</f>
        <v>0</v>
      </c>
      <c r="AW13" s="246">
        <f>IF($C13="","",IF(AB13="",0,((Standardtal!$E$8*AB$7)+(Standardtal!$E$9*AB$7))*AB13))</f>
        <v>0</v>
      </c>
      <c r="AX13" s="246">
        <f>IF($C13="","",IF(AC13="",0,((Standardtal!$E$8*AC$7)+(Standardtal!$E$9*AC$7))*AC13))</f>
        <v>0</v>
      </c>
      <c r="AY13" s="246">
        <f>IF($C13="","",IF(AD13="",0,((Standardtal!$E$8*AD$7)+(Standardtal!$E$9*AD$7))*AD13))</f>
        <v>0</v>
      </c>
      <c r="AZ13" s="246">
        <f>IF($C13="","",IF(AE13="",0,((Standardtal!$E$8*AE$7)+(Standardtal!$E$9*AE$7))*AE13))</f>
        <v>0</v>
      </c>
      <c r="BA13" s="246">
        <f>IF($C13="","",IF(AF13="",0,((Standardtal!$E$8*AF$7)+(Standardtal!$E$9*AF$7))*AF13))</f>
        <v>0</v>
      </c>
      <c r="BB13" s="245"/>
      <c r="BC13" s="246">
        <f t="shared" si="11"/>
        <v>17.394516129032258</v>
      </c>
      <c r="BD13" s="246">
        <f t="shared" si="12"/>
        <v>34.789032258064516</v>
      </c>
      <c r="BE13" s="246">
        <f t="shared" si="12"/>
        <v>78.275322580645167</v>
      </c>
      <c r="BF13" s="246">
        <f t="shared" si="12"/>
        <v>104.36709677419356</v>
      </c>
      <c r="BG13" s="246">
        <f t="shared" si="12"/>
        <v>130.45887096774194</v>
      </c>
      <c r="BH13" s="246">
        <f t="shared" si="12"/>
        <v>156.5506451612903</v>
      </c>
      <c r="BI13" s="245"/>
      <c r="BJ13" s="246">
        <f>IF(C13="","",VLOOKUP(B13,Standardtal!$A$5:$B$37,2,FALSE))</f>
        <v>14.4</v>
      </c>
      <c r="BK13" s="251"/>
      <c r="BL13" s="244">
        <f t="shared" si="13"/>
        <v>14.4</v>
      </c>
      <c r="BM13" s="244">
        <f t="shared" si="13"/>
        <v>43.2</v>
      </c>
      <c r="BN13" s="244">
        <f t="shared" si="13"/>
        <v>100.8</v>
      </c>
      <c r="BO13" s="244">
        <f t="shared" si="13"/>
        <v>144</v>
      </c>
      <c r="BP13" s="244">
        <f t="shared" si="13"/>
        <v>172.8</v>
      </c>
      <c r="BQ13" s="244">
        <f t="shared" si="13"/>
        <v>216</v>
      </c>
      <c r="BR13" s="245"/>
      <c r="BS13" s="246">
        <f t="shared" si="14"/>
        <v>54.709170784168492</v>
      </c>
      <c r="BT13" s="246">
        <f t="shared" si="15"/>
        <v>44.607595774426507</v>
      </c>
      <c r="BU13" s="246">
        <f t="shared" si="15"/>
        <v>43.710837122962317</v>
      </c>
      <c r="BV13" s="246">
        <f t="shared" si="15"/>
        <v>42.021305611620683</v>
      </c>
      <c r="BW13" s="246">
        <f t="shared" si="15"/>
        <v>43.01897931342593</v>
      </c>
      <c r="BX13" s="246">
        <f t="shared" si="15"/>
        <v>42.021305611620676</v>
      </c>
      <c r="BY13" s="39"/>
    </row>
    <row r="14" spans="1:77" s="176" customFormat="1" ht="20.100000000000001" customHeight="1" x14ac:dyDescent="0.2">
      <c r="A14" s="39"/>
      <c r="B14" s="260" t="s">
        <v>13</v>
      </c>
      <c r="C14" s="6"/>
      <c r="D14" s="7">
        <v>100</v>
      </c>
      <c r="E14" s="261"/>
      <c r="F14" s="262"/>
      <c r="G14" s="263"/>
      <c r="H14" s="264"/>
      <c r="I14" s="265"/>
      <c r="J14" s="266"/>
      <c r="K14" s="123"/>
      <c r="L14" s="142"/>
      <c r="M14" s="244" t="str">
        <f t="shared" si="16"/>
        <v/>
      </c>
      <c r="N14" s="244" t="str">
        <f t="shared" si="8"/>
        <v/>
      </c>
      <c r="O14" s="244" t="str">
        <f t="shared" si="8"/>
        <v/>
      </c>
      <c r="P14" s="244" t="str">
        <f t="shared" si="8"/>
        <v/>
      </c>
      <c r="Q14" s="244" t="str">
        <f t="shared" si="8"/>
        <v/>
      </c>
      <c r="R14" s="244" t="str">
        <f t="shared" si="8"/>
        <v/>
      </c>
      <c r="S14" s="247"/>
      <c r="T14" s="244" t="str">
        <f t="shared" si="9"/>
        <v/>
      </c>
      <c r="U14" s="244" t="str">
        <f t="shared" si="9"/>
        <v/>
      </c>
      <c r="V14" s="244" t="str">
        <f t="shared" si="9"/>
        <v/>
      </c>
      <c r="W14" s="244" t="str">
        <f t="shared" si="9"/>
        <v/>
      </c>
      <c r="X14" s="244" t="str">
        <f t="shared" si="9"/>
        <v/>
      </c>
      <c r="Y14" s="244" t="str">
        <f t="shared" si="9"/>
        <v/>
      </c>
      <c r="Z14" s="247"/>
      <c r="AA14" s="248" t="str">
        <f t="shared" si="10"/>
        <v/>
      </c>
      <c r="AB14" s="248" t="str">
        <f t="shared" si="10"/>
        <v/>
      </c>
      <c r="AC14" s="248" t="str">
        <f t="shared" si="10"/>
        <v/>
      </c>
      <c r="AD14" s="248" t="str">
        <f t="shared" si="10"/>
        <v/>
      </c>
      <c r="AE14" s="248" t="str">
        <f t="shared" si="10"/>
        <v/>
      </c>
      <c r="AF14" s="248" t="str">
        <f t="shared" si="10"/>
        <v/>
      </c>
      <c r="AG14" s="249"/>
      <c r="AH14" s="246" t="str">
        <f>IF($C14="","",IF($E14="",Standardtal!$E$5*M14*M$7*2,(Standardtal!$E$5*M14*M$7+Standardtal!$E$6*M$7*M14)))</f>
        <v/>
      </c>
      <c r="AI14" s="246" t="str">
        <f>IF($C14="","",IF($E14="",Standardtal!$E$5*N14*N$7*2,(Standardtal!$E$5*N14*N$7+Standardtal!$E$6*N$7*N14)))</f>
        <v/>
      </c>
      <c r="AJ14" s="246" t="str">
        <f>IF($C14="","",IF($E14="",Standardtal!$E$5*O14*O$7*2,(Standardtal!$E$5*O14*O$7+Standardtal!$E$6*O$7*O14)))</f>
        <v/>
      </c>
      <c r="AK14" s="246" t="str">
        <f>IF($C14="","",IF($E14="",Standardtal!$E$5*P14*P$7*2,(Standardtal!$E$5*P14*P$7+Standardtal!$E$6*P$7*P14)))</f>
        <v/>
      </c>
      <c r="AL14" s="246" t="str">
        <f>IF($C14="","",IF($E14="",Standardtal!$E$5*Q14*Q$7*2,(Standardtal!$E$5*Q14*Q$7+Standardtal!$E$6*Q$7*Q14)))</f>
        <v/>
      </c>
      <c r="AM14" s="246" t="str">
        <f>IF($C14="","",IF($E14="",Standardtal!$E$5*R14*R$7*2,(Standardtal!$E$5*R14*R$7+Standardtal!$E$6*R$7*R14)))</f>
        <v/>
      </c>
      <c r="AN14" s="250"/>
      <c r="AO14" s="246" t="str">
        <f>IF($C14="","",IF(T14="",0,((Standardtal!$E$5*T$7)+(Standardtal!$E$6*T$7))*T14))</f>
        <v/>
      </c>
      <c r="AP14" s="246" t="str">
        <f>IF($C14="","",IF(U14="",0,((Standardtal!$E$5*U$7)+(Standardtal!$E$6*U$7))*U14))</f>
        <v/>
      </c>
      <c r="AQ14" s="246" t="str">
        <f>IF($C14="","",IF(V14="",0,((Standardtal!$E$5*V$7)+(Standardtal!$E$6*V$7))*V14))</f>
        <v/>
      </c>
      <c r="AR14" s="246" t="str">
        <f>IF($C14="","",IF(W14="",0,((Standardtal!$E$5*W$7)+(Standardtal!$E$6*W$7))*W14))</f>
        <v/>
      </c>
      <c r="AS14" s="246" t="str">
        <f>IF($C14="","",IF(X14="",0,((Standardtal!$E$5*X$7)+(Standardtal!$E$6*X$7))*X14))</f>
        <v/>
      </c>
      <c r="AT14" s="246" t="str">
        <f>IF($C14="","",IF(Y14="",0,((Standardtal!$E$5*Y$7)+(Standardtal!$E$6*Y$7))*Y14))</f>
        <v/>
      </c>
      <c r="AU14" s="250"/>
      <c r="AV14" s="246" t="str">
        <f>IF($C14="","",IF(AA14="",0,((Standardtal!$E$8*AA$7)+(Standardtal!$E$9*AA$7))*AA14))</f>
        <v/>
      </c>
      <c r="AW14" s="246" t="str">
        <f>IF($C14="","",IF(AB14="",0,((Standardtal!$E$8*AB$7)+(Standardtal!$E$9*AB$7))*AB14))</f>
        <v/>
      </c>
      <c r="AX14" s="246" t="str">
        <f>IF($C14="","",IF(AC14="",0,((Standardtal!$E$8*AC$7)+(Standardtal!$E$9*AC$7))*AC14))</f>
        <v/>
      </c>
      <c r="AY14" s="246" t="str">
        <f>IF($C14="","",IF(AD14="",0,((Standardtal!$E$8*AD$7)+(Standardtal!$E$9*AD$7))*AD14))</f>
        <v/>
      </c>
      <c r="AZ14" s="246" t="str">
        <f>IF($C14="","",IF(AE14="",0,((Standardtal!$E$8*AE$7)+(Standardtal!$E$9*AE$7))*AE14))</f>
        <v/>
      </c>
      <c r="BA14" s="246" t="str">
        <f>IF($C14="","",IF(AF14="",0,((Standardtal!$E$8*AF$7)+(Standardtal!$E$9*AF$7))*AF14))</f>
        <v/>
      </c>
      <c r="BB14" s="245"/>
      <c r="BC14" s="246" t="str">
        <f t="shared" si="11"/>
        <v/>
      </c>
      <c r="BD14" s="246" t="str">
        <f t="shared" si="12"/>
        <v/>
      </c>
      <c r="BE14" s="246" t="str">
        <f t="shared" si="12"/>
        <v/>
      </c>
      <c r="BF14" s="246" t="str">
        <f t="shared" si="12"/>
        <v/>
      </c>
      <c r="BG14" s="246" t="str">
        <f t="shared" si="12"/>
        <v/>
      </c>
      <c r="BH14" s="246" t="str">
        <f t="shared" si="12"/>
        <v/>
      </c>
      <c r="BI14" s="245"/>
      <c r="BJ14" s="246" t="str">
        <f>IF(C14="","",VLOOKUP(B14,Standardtal!$A$5:$B$37,2,FALSE))</f>
        <v/>
      </c>
      <c r="BK14" s="251"/>
      <c r="BL14" s="244" t="str">
        <f t="shared" si="13"/>
        <v/>
      </c>
      <c r="BM14" s="244" t="str">
        <f t="shared" si="13"/>
        <v/>
      </c>
      <c r="BN14" s="244" t="str">
        <f t="shared" si="13"/>
        <v/>
      </c>
      <c r="BO14" s="244" t="str">
        <f t="shared" si="13"/>
        <v/>
      </c>
      <c r="BP14" s="244" t="str">
        <f t="shared" si="13"/>
        <v/>
      </c>
      <c r="BQ14" s="244" t="str">
        <f t="shared" si="13"/>
        <v/>
      </c>
      <c r="BR14" s="245"/>
      <c r="BS14" s="246" t="str">
        <f t="shared" si="14"/>
        <v/>
      </c>
      <c r="BT14" s="246" t="str">
        <f t="shared" si="15"/>
        <v/>
      </c>
      <c r="BU14" s="246" t="str">
        <f t="shared" si="15"/>
        <v/>
      </c>
      <c r="BV14" s="246" t="str">
        <f t="shared" si="15"/>
        <v/>
      </c>
      <c r="BW14" s="246" t="str">
        <f t="shared" si="15"/>
        <v/>
      </c>
      <c r="BX14" s="246" t="str">
        <f t="shared" si="15"/>
        <v/>
      </c>
      <c r="BY14" s="39"/>
    </row>
    <row r="15" spans="1:77" s="176" customFormat="1" ht="20.100000000000001" customHeight="1" x14ac:dyDescent="0.2">
      <c r="A15" s="39"/>
      <c r="B15" s="260" t="s">
        <v>14</v>
      </c>
      <c r="C15" s="6"/>
      <c r="D15" s="7">
        <v>100</v>
      </c>
      <c r="E15" s="261"/>
      <c r="F15" s="262"/>
      <c r="G15" s="263"/>
      <c r="H15" s="264"/>
      <c r="I15" s="265"/>
      <c r="J15" s="266"/>
      <c r="K15" s="123"/>
      <c r="L15" s="142"/>
      <c r="M15" s="244" t="str">
        <f t="shared" si="16"/>
        <v/>
      </c>
      <c r="N15" s="244" t="str">
        <f t="shared" si="8"/>
        <v/>
      </c>
      <c r="O15" s="244" t="str">
        <f t="shared" si="8"/>
        <v/>
      </c>
      <c r="P15" s="244" t="str">
        <f t="shared" si="8"/>
        <v/>
      </c>
      <c r="Q15" s="244" t="str">
        <f t="shared" si="8"/>
        <v/>
      </c>
      <c r="R15" s="244" t="str">
        <f t="shared" si="8"/>
        <v/>
      </c>
      <c r="S15" s="247"/>
      <c r="T15" s="244" t="str">
        <f t="shared" si="9"/>
        <v/>
      </c>
      <c r="U15" s="244" t="str">
        <f t="shared" si="9"/>
        <v/>
      </c>
      <c r="V15" s="244" t="str">
        <f t="shared" si="9"/>
        <v/>
      </c>
      <c r="W15" s="244" t="str">
        <f t="shared" si="9"/>
        <v/>
      </c>
      <c r="X15" s="244" t="str">
        <f t="shared" si="9"/>
        <v/>
      </c>
      <c r="Y15" s="244" t="str">
        <f t="shared" si="9"/>
        <v/>
      </c>
      <c r="Z15" s="247"/>
      <c r="AA15" s="248" t="str">
        <f t="shared" si="10"/>
        <v/>
      </c>
      <c r="AB15" s="248" t="str">
        <f t="shared" si="10"/>
        <v/>
      </c>
      <c r="AC15" s="248" t="str">
        <f t="shared" si="10"/>
        <v/>
      </c>
      <c r="AD15" s="248" t="str">
        <f t="shared" si="10"/>
        <v/>
      </c>
      <c r="AE15" s="248" t="str">
        <f t="shared" si="10"/>
        <v/>
      </c>
      <c r="AF15" s="248" t="str">
        <f t="shared" si="10"/>
        <v/>
      </c>
      <c r="AG15" s="249"/>
      <c r="AH15" s="246" t="str">
        <f>IF($C15="","",IF($E15="",Standardtal!$E$5*M15*M$7*2,(Standardtal!$E$5*M15*M$7+Standardtal!$E$6*M$7*M15)))</f>
        <v/>
      </c>
      <c r="AI15" s="246" t="str">
        <f>IF($C15="","",IF($E15="",Standardtal!$E$5*N15*N$7*2,(Standardtal!$E$5*N15*N$7+Standardtal!$E$6*N$7*N15)))</f>
        <v/>
      </c>
      <c r="AJ15" s="246" t="str">
        <f>IF($C15="","",IF($E15="",Standardtal!$E$5*O15*O$7*2,(Standardtal!$E$5*O15*O$7+Standardtal!$E$6*O$7*O15)))</f>
        <v/>
      </c>
      <c r="AK15" s="246" t="str">
        <f>IF($C15="","",IF($E15="",Standardtal!$E$5*P15*P$7*2,(Standardtal!$E$5*P15*P$7+Standardtal!$E$6*P$7*P15)))</f>
        <v/>
      </c>
      <c r="AL15" s="246" t="str">
        <f>IF($C15="","",IF($E15="",Standardtal!$E$5*Q15*Q$7*2,(Standardtal!$E$5*Q15*Q$7+Standardtal!$E$6*Q$7*Q15)))</f>
        <v/>
      </c>
      <c r="AM15" s="246" t="str">
        <f>IF($C15="","",IF($E15="",Standardtal!$E$5*R15*R$7*2,(Standardtal!$E$5*R15*R$7+Standardtal!$E$6*R$7*R15)))</f>
        <v/>
      </c>
      <c r="AN15" s="250"/>
      <c r="AO15" s="246" t="str">
        <f>IF($C15="","",IF(T15="",0,((Standardtal!$E$5*T$7)+(Standardtal!$E$6*T$7))*T15))</f>
        <v/>
      </c>
      <c r="AP15" s="246" t="str">
        <f>IF($C15="","",IF(U15="",0,((Standardtal!$E$5*U$7)+(Standardtal!$E$6*U$7))*U15))</f>
        <v/>
      </c>
      <c r="AQ15" s="246" t="str">
        <f>IF($C15="","",IF(V15="",0,((Standardtal!$E$5*V$7)+(Standardtal!$E$6*V$7))*V15))</f>
        <v/>
      </c>
      <c r="AR15" s="246" t="str">
        <f>IF($C15="","",IF(W15="",0,((Standardtal!$E$5*W$7)+(Standardtal!$E$6*W$7))*W15))</f>
        <v/>
      </c>
      <c r="AS15" s="246" t="str">
        <f>IF($C15="","",IF(X15="",0,((Standardtal!$E$5*X$7)+(Standardtal!$E$6*X$7))*X15))</f>
        <v/>
      </c>
      <c r="AT15" s="246" t="str">
        <f>IF($C15="","",IF(Y15="",0,((Standardtal!$E$5*Y$7)+(Standardtal!$E$6*Y$7))*Y15))</f>
        <v/>
      </c>
      <c r="AU15" s="250"/>
      <c r="AV15" s="246" t="str">
        <f>IF($C15="","",IF(AA15="",0,((Standardtal!$E$8*AA$7)+(Standardtal!$E$9*AA$7))*AA15))</f>
        <v/>
      </c>
      <c r="AW15" s="246" t="str">
        <f>IF($C15="","",IF(AB15="",0,((Standardtal!$E$8*AB$7)+(Standardtal!$E$9*AB$7))*AB15))</f>
        <v/>
      </c>
      <c r="AX15" s="246" t="str">
        <f>IF($C15="","",IF(AC15="",0,((Standardtal!$E$8*AC$7)+(Standardtal!$E$9*AC$7))*AC15))</f>
        <v/>
      </c>
      <c r="AY15" s="246" t="str">
        <f>IF($C15="","",IF(AD15="",0,((Standardtal!$E$8*AD$7)+(Standardtal!$E$9*AD$7))*AD15))</f>
        <v/>
      </c>
      <c r="AZ15" s="246" t="str">
        <f>IF($C15="","",IF(AE15="",0,((Standardtal!$E$8*AE$7)+(Standardtal!$E$9*AE$7))*AE15))</f>
        <v/>
      </c>
      <c r="BA15" s="246" t="str">
        <f>IF($C15="","",IF(AF15="",0,((Standardtal!$E$8*AF$7)+(Standardtal!$E$9*AF$7))*AF15))</f>
        <v/>
      </c>
      <c r="BB15" s="245"/>
      <c r="BC15" s="246" t="str">
        <f t="shared" si="11"/>
        <v/>
      </c>
      <c r="BD15" s="246" t="str">
        <f t="shared" si="12"/>
        <v/>
      </c>
      <c r="BE15" s="246" t="str">
        <f t="shared" si="12"/>
        <v/>
      </c>
      <c r="BF15" s="246" t="str">
        <f t="shared" si="12"/>
        <v/>
      </c>
      <c r="BG15" s="246" t="str">
        <f t="shared" si="12"/>
        <v/>
      </c>
      <c r="BH15" s="246" t="str">
        <f t="shared" si="12"/>
        <v/>
      </c>
      <c r="BI15" s="245"/>
      <c r="BJ15" s="246" t="str">
        <f>IF(C15="","",VLOOKUP(B15,Standardtal!$A$5:$B$37,2,FALSE))</f>
        <v/>
      </c>
      <c r="BK15" s="251"/>
      <c r="BL15" s="244" t="str">
        <f t="shared" si="13"/>
        <v/>
      </c>
      <c r="BM15" s="244" t="str">
        <f t="shared" si="13"/>
        <v/>
      </c>
      <c r="BN15" s="244" t="str">
        <f t="shared" si="13"/>
        <v/>
      </c>
      <c r="BO15" s="244" t="str">
        <f t="shared" si="13"/>
        <v/>
      </c>
      <c r="BP15" s="244" t="str">
        <f t="shared" si="13"/>
        <v/>
      </c>
      <c r="BQ15" s="244" t="str">
        <f t="shared" si="13"/>
        <v/>
      </c>
      <c r="BR15" s="245"/>
      <c r="BS15" s="246" t="str">
        <f t="shared" si="14"/>
        <v/>
      </c>
      <c r="BT15" s="246" t="str">
        <f t="shared" si="15"/>
        <v/>
      </c>
      <c r="BU15" s="246" t="str">
        <f t="shared" si="15"/>
        <v/>
      </c>
      <c r="BV15" s="246" t="str">
        <f t="shared" si="15"/>
        <v/>
      </c>
      <c r="BW15" s="246" t="str">
        <f t="shared" si="15"/>
        <v/>
      </c>
      <c r="BX15" s="246" t="str">
        <f t="shared" si="15"/>
        <v/>
      </c>
      <c r="BY15" s="39"/>
    </row>
    <row r="16" spans="1:77" s="176" customFormat="1" ht="20.100000000000001" customHeight="1" x14ac:dyDescent="0.2">
      <c r="A16" s="39"/>
      <c r="B16" s="260" t="s">
        <v>35</v>
      </c>
      <c r="C16" s="6"/>
      <c r="D16" s="262"/>
      <c r="E16" s="275"/>
      <c r="F16" s="262"/>
      <c r="G16" s="272" t="s">
        <v>37</v>
      </c>
      <c r="H16" s="28">
        <v>16</v>
      </c>
      <c r="I16" s="28">
        <v>35</v>
      </c>
      <c r="J16" s="29">
        <v>8</v>
      </c>
      <c r="K16" s="126"/>
      <c r="L16" s="143"/>
      <c r="M16" s="244" t="str">
        <f t="shared" si="16"/>
        <v/>
      </c>
      <c r="N16" s="244" t="str">
        <f t="shared" si="8"/>
        <v/>
      </c>
      <c r="O16" s="244" t="str">
        <f t="shared" si="8"/>
        <v/>
      </c>
      <c r="P16" s="244" t="str">
        <f t="shared" si="8"/>
        <v/>
      </c>
      <c r="Q16" s="244" t="str">
        <f t="shared" si="8"/>
        <v/>
      </c>
      <c r="R16" s="244" t="str">
        <f t="shared" si="8"/>
        <v/>
      </c>
      <c r="S16" s="247"/>
      <c r="T16" s="244" t="str">
        <f t="shared" si="9"/>
        <v/>
      </c>
      <c r="U16" s="244" t="str">
        <f t="shared" si="9"/>
        <v/>
      </c>
      <c r="V16" s="244" t="str">
        <f t="shared" si="9"/>
        <v/>
      </c>
      <c r="W16" s="244" t="str">
        <f t="shared" si="9"/>
        <v/>
      </c>
      <c r="X16" s="244" t="str">
        <f t="shared" si="9"/>
        <v/>
      </c>
      <c r="Y16" s="244" t="str">
        <f t="shared" si="9"/>
        <v/>
      </c>
      <c r="Z16" s="247"/>
      <c r="AA16" s="248" t="str">
        <f t="shared" si="10"/>
        <v/>
      </c>
      <c r="AB16" s="248" t="str">
        <f t="shared" si="10"/>
        <v/>
      </c>
      <c r="AC16" s="248" t="str">
        <f t="shared" si="10"/>
        <v/>
      </c>
      <c r="AD16" s="248" t="str">
        <f t="shared" si="10"/>
        <v/>
      </c>
      <c r="AE16" s="248" t="str">
        <f t="shared" si="10"/>
        <v/>
      </c>
      <c r="AF16" s="248" t="str">
        <f t="shared" si="10"/>
        <v/>
      </c>
      <c r="AG16" s="249"/>
      <c r="AH16" s="246" t="str">
        <f>IF($C16="","",IF($E16="",Standardtal!$E$5*M16*M$7*2,(Standardtal!$E$5*M16*M$7+Standardtal!$E$6*M$7*M16)))</f>
        <v/>
      </c>
      <c r="AI16" s="246" t="str">
        <f>IF($C16="","",IF($E16="",Standardtal!$E$5*N16*N$7*2,(Standardtal!$E$5*N16*N$7+Standardtal!$E$6*N$7*N16)))</f>
        <v/>
      </c>
      <c r="AJ16" s="246" t="str">
        <f>IF($C16="","",IF($E16="",Standardtal!$E$5*O16*O$7*2,(Standardtal!$E$5*O16*O$7+Standardtal!$E$6*O$7*O16)))</f>
        <v/>
      </c>
      <c r="AK16" s="246" t="str">
        <f>IF($C16="","",IF($E16="",Standardtal!$E$5*P16*P$7*2,(Standardtal!$E$5*P16*P$7+Standardtal!$E$6*P$7*P16)))</f>
        <v/>
      </c>
      <c r="AL16" s="246" t="str">
        <f>IF($C16="","",IF($E16="",Standardtal!$E$5*Q16*Q$7*2,(Standardtal!$E$5*Q16*Q$7+Standardtal!$E$6*Q$7*Q16)))</f>
        <v/>
      </c>
      <c r="AM16" s="246" t="str">
        <f>IF($C16="","",IF($E16="",Standardtal!$E$5*R16*R$7*2,(Standardtal!$E$5*R16*R$7+Standardtal!$E$6*R$7*R16)))</f>
        <v/>
      </c>
      <c r="AN16" s="250"/>
      <c r="AO16" s="246" t="str">
        <f>IF($C16="","",IF(T16="",0,((Standardtal!$E$5*T$7)+(Standardtal!$E$6*T$7))*T16))</f>
        <v/>
      </c>
      <c r="AP16" s="246" t="str">
        <f>IF($C16="","",IF(U16="",0,((Standardtal!$E$5*U$7)+(Standardtal!$E$6*U$7))*U16))</f>
        <v/>
      </c>
      <c r="AQ16" s="246" t="str">
        <f>IF($C16="","",IF(V16="",0,((Standardtal!$E$5*V$7)+(Standardtal!$E$6*V$7))*V16))</f>
        <v/>
      </c>
      <c r="AR16" s="246" t="str">
        <f>IF($C16="","",IF(W16="",0,((Standardtal!$E$5*W$7)+(Standardtal!$E$6*W$7))*W16))</f>
        <v/>
      </c>
      <c r="AS16" s="246" t="str">
        <f>IF($C16="","",IF(X16="",0,((Standardtal!$E$5*X$7)+(Standardtal!$E$6*X$7))*X16))</f>
        <v/>
      </c>
      <c r="AT16" s="246" t="str">
        <f>IF($C16="","",IF(Y16="",0,((Standardtal!$E$5*Y$7)+(Standardtal!$E$6*Y$7))*Y16))</f>
        <v/>
      </c>
      <c r="AU16" s="250"/>
      <c r="AV16" s="246" t="str">
        <f>IF($C16="","",IF(AA16="",0,((Standardtal!$E$8*AA$7)+(Standardtal!$E$9*AA$7))*AA16))</f>
        <v/>
      </c>
      <c r="AW16" s="246" t="str">
        <f>IF($C16="","",IF(AB16="",0,((Standardtal!$E$8*AB$7)+(Standardtal!$E$9*AB$7))*AB16))</f>
        <v/>
      </c>
      <c r="AX16" s="246" t="str">
        <f>IF($C16="","",IF(AC16="",0,((Standardtal!$E$8*AC$7)+(Standardtal!$E$9*AC$7))*AC16))</f>
        <v/>
      </c>
      <c r="AY16" s="246" t="str">
        <f>IF($C16="","",IF(AD16="",0,((Standardtal!$E$8*AD$7)+(Standardtal!$E$9*AD$7))*AD16))</f>
        <v/>
      </c>
      <c r="AZ16" s="246" t="str">
        <f>IF($C16="","",IF(AE16="",0,((Standardtal!$E$8*AE$7)+(Standardtal!$E$9*AE$7))*AE16))</f>
        <v/>
      </c>
      <c r="BA16" s="246" t="str">
        <f>IF($C16="","",IF(AF16="",0,((Standardtal!$E$8*AF$7)+(Standardtal!$E$9*AF$7))*AF16))</f>
        <v/>
      </c>
      <c r="BB16" s="245"/>
      <c r="BC16" s="246" t="str">
        <f t="shared" si="11"/>
        <v/>
      </c>
      <c r="BD16" s="246" t="str">
        <f t="shared" si="12"/>
        <v/>
      </c>
      <c r="BE16" s="246" t="str">
        <f t="shared" si="12"/>
        <v/>
      </c>
      <c r="BF16" s="246" t="str">
        <f t="shared" si="12"/>
        <v/>
      </c>
      <c r="BG16" s="246" t="str">
        <f t="shared" si="12"/>
        <v/>
      </c>
      <c r="BH16" s="246" t="str">
        <f t="shared" si="12"/>
        <v/>
      </c>
      <c r="BI16" s="245"/>
      <c r="BJ16" s="246" t="str">
        <f>IF(C16="","",VLOOKUP(B16,Standardtal!$A$5:$B$37,2,FALSE))</f>
        <v/>
      </c>
      <c r="BK16" s="251"/>
      <c r="BL16" s="244" t="str">
        <f t="shared" si="13"/>
        <v/>
      </c>
      <c r="BM16" s="244" t="str">
        <f t="shared" si="13"/>
        <v/>
      </c>
      <c r="BN16" s="244" t="str">
        <f t="shared" si="13"/>
        <v/>
      </c>
      <c r="BO16" s="244" t="str">
        <f t="shared" si="13"/>
        <v/>
      </c>
      <c r="BP16" s="244" t="str">
        <f t="shared" si="13"/>
        <v/>
      </c>
      <c r="BQ16" s="244" t="str">
        <f t="shared" si="13"/>
        <v/>
      </c>
      <c r="BR16" s="245"/>
      <c r="BS16" s="246" t="str">
        <f t="shared" si="14"/>
        <v/>
      </c>
      <c r="BT16" s="246" t="str">
        <f t="shared" si="15"/>
        <v/>
      </c>
      <c r="BU16" s="246" t="str">
        <f t="shared" si="15"/>
        <v/>
      </c>
      <c r="BV16" s="246" t="str">
        <f t="shared" si="15"/>
        <v/>
      </c>
      <c r="BW16" s="246" t="str">
        <f t="shared" si="15"/>
        <v/>
      </c>
      <c r="BX16" s="246" t="str">
        <f t="shared" si="15"/>
        <v/>
      </c>
      <c r="BY16" s="39"/>
    </row>
    <row r="17" spans="1:77" s="176" customFormat="1" ht="20.100000000000001" customHeight="1" x14ac:dyDescent="0.2">
      <c r="A17" s="39"/>
      <c r="B17" s="260" t="s">
        <v>35</v>
      </c>
      <c r="C17" s="6"/>
      <c r="D17" s="262"/>
      <c r="E17" s="275"/>
      <c r="F17" s="262"/>
      <c r="G17" s="272" t="s">
        <v>38</v>
      </c>
      <c r="H17" s="28">
        <v>12</v>
      </c>
      <c r="I17" s="28">
        <v>35</v>
      </c>
      <c r="J17" s="29">
        <v>3.5</v>
      </c>
      <c r="K17" s="126"/>
      <c r="L17" s="143"/>
      <c r="M17" s="244" t="str">
        <f t="shared" si="16"/>
        <v/>
      </c>
      <c r="N17" s="244" t="str">
        <f t="shared" si="8"/>
        <v/>
      </c>
      <c r="O17" s="244" t="str">
        <f t="shared" si="8"/>
        <v/>
      </c>
      <c r="P17" s="244" t="str">
        <f t="shared" si="8"/>
        <v/>
      </c>
      <c r="Q17" s="244" t="str">
        <f t="shared" si="8"/>
        <v/>
      </c>
      <c r="R17" s="244" t="str">
        <f t="shared" si="8"/>
        <v/>
      </c>
      <c r="S17" s="247"/>
      <c r="T17" s="244" t="str">
        <f t="shared" si="9"/>
        <v/>
      </c>
      <c r="U17" s="244" t="str">
        <f t="shared" si="9"/>
        <v/>
      </c>
      <c r="V17" s="244" t="str">
        <f t="shared" si="9"/>
        <v/>
      </c>
      <c r="W17" s="244" t="str">
        <f t="shared" si="9"/>
        <v/>
      </c>
      <c r="X17" s="244" t="str">
        <f t="shared" si="9"/>
        <v/>
      </c>
      <c r="Y17" s="244" t="str">
        <f t="shared" si="9"/>
        <v/>
      </c>
      <c r="Z17" s="247"/>
      <c r="AA17" s="248" t="str">
        <f t="shared" si="10"/>
        <v/>
      </c>
      <c r="AB17" s="248" t="str">
        <f t="shared" si="10"/>
        <v/>
      </c>
      <c r="AC17" s="248" t="str">
        <f t="shared" si="10"/>
        <v/>
      </c>
      <c r="AD17" s="248" t="str">
        <f t="shared" si="10"/>
        <v/>
      </c>
      <c r="AE17" s="248" t="str">
        <f t="shared" si="10"/>
        <v/>
      </c>
      <c r="AF17" s="248" t="str">
        <f t="shared" si="10"/>
        <v/>
      </c>
      <c r="AG17" s="249"/>
      <c r="AH17" s="246" t="str">
        <f>IF($C17="","",IF($E17="",Standardtal!$E$5*M17*M$7*2,(Standardtal!$E$5*M17*M$7+Standardtal!$E$6*M$7*M17)))</f>
        <v/>
      </c>
      <c r="AI17" s="246" t="str">
        <f>IF($C17="","",IF($E17="",Standardtal!$E$5*N17*N$7*2,(Standardtal!$E$5*N17*N$7+Standardtal!$E$6*N$7*N17)))</f>
        <v/>
      </c>
      <c r="AJ17" s="246" t="str">
        <f>IF($C17="","",IF($E17="",Standardtal!$E$5*O17*O$7*2,(Standardtal!$E$5*O17*O$7+Standardtal!$E$6*O$7*O17)))</f>
        <v/>
      </c>
      <c r="AK17" s="246" t="str">
        <f>IF($C17="","",IF($E17="",Standardtal!$E$5*P17*P$7*2,(Standardtal!$E$5*P17*P$7+Standardtal!$E$6*P$7*P17)))</f>
        <v/>
      </c>
      <c r="AL17" s="246" t="str">
        <f>IF($C17="","",IF($E17="",Standardtal!$E$5*Q17*Q$7*2,(Standardtal!$E$5*Q17*Q$7+Standardtal!$E$6*Q$7*Q17)))</f>
        <v/>
      </c>
      <c r="AM17" s="246" t="str">
        <f>IF($C17="","",IF($E17="",Standardtal!$E$5*R17*R$7*2,(Standardtal!$E$5*R17*R$7+Standardtal!$E$6*R$7*R17)))</f>
        <v/>
      </c>
      <c r="AN17" s="250"/>
      <c r="AO17" s="246" t="str">
        <f>IF($C17="","",IF(T17="",0,((Standardtal!$E$5*T$7)+(Standardtal!$E$6*T$7))*T17))</f>
        <v/>
      </c>
      <c r="AP17" s="246" t="str">
        <f>IF($C17="","",IF(U17="",0,((Standardtal!$E$5*U$7)+(Standardtal!$E$6*U$7))*U17))</f>
        <v/>
      </c>
      <c r="AQ17" s="246" t="str">
        <f>IF($C17="","",IF(V17="",0,((Standardtal!$E$5*V$7)+(Standardtal!$E$6*V$7))*V17))</f>
        <v/>
      </c>
      <c r="AR17" s="246" t="str">
        <f>IF($C17="","",IF(W17="",0,((Standardtal!$E$5*W$7)+(Standardtal!$E$6*W$7))*W17))</f>
        <v/>
      </c>
      <c r="AS17" s="246" t="str">
        <f>IF($C17="","",IF(X17="",0,((Standardtal!$E$5*X$7)+(Standardtal!$E$6*X$7))*X17))</f>
        <v/>
      </c>
      <c r="AT17" s="246" t="str">
        <f>IF($C17="","",IF(Y17="",0,((Standardtal!$E$5*Y$7)+(Standardtal!$E$6*Y$7))*Y17))</f>
        <v/>
      </c>
      <c r="AU17" s="250"/>
      <c r="AV17" s="246" t="str">
        <f>IF($C17="","",IF(AA17="",0,((Standardtal!$E$8*AA$7)+(Standardtal!$E$9*AA$7))*AA17))</f>
        <v/>
      </c>
      <c r="AW17" s="246" t="str">
        <f>IF($C17="","",IF(AB17="",0,((Standardtal!$E$8*AB$7)+(Standardtal!$E$9*AB$7))*AB17))</f>
        <v/>
      </c>
      <c r="AX17" s="246" t="str">
        <f>IF($C17="","",IF(AC17="",0,((Standardtal!$E$8*AC$7)+(Standardtal!$E$9*AC$7))*AC17))</f>
        <v/>
      </c>
      <c r="AY17" s="246" t="str">
        <f>IF($C17="","",IF(AD17="",0,((Standardtal!$E$8*AD$7)+(Standardtal!$E$9*AD$7))*AD17))</f>
        <v/>
      </c>
      <c r="AZ17" s="246" t="str">
        <f>IF($C17="","",IF(AE17="",0,((Standardtal!$E$8*AE$7)+(Standardtal!$E$9*AE$7))*AE17))</f>
        <v/>
      </c>
      <c r="BA17" s="246" t="str">
        <f>IF($C17="","",IF(AF17="",0,((Standardtal!$E$8*AF$7)+(Standardtal!$E$9*AF$7))*AF17))</f>
        <v/>
      </c>
      <c r="BB17" s="245"/>
      <c r="BC17" s="246" t="str">
        <f t="shared" si="11"/>
        <v/>
      </c>
      <c r="BD17" s="246" t="str">
        <f t="shared" si="12"/>
        <v/>
      </c>
      <c r="BE17" s="246" t="str">
        <f t="shared" si="12"/>
        <v/>
      </c>
      <c r="BF17" s="246" t="str">
        <f t="shared" si="12"/>
        <v/>
      </c>
      <c r="BG17" s="246" t="str">
        <f t="shared" si="12"/>
        <v/>
      </c>
      <c r="BH17" s="246" t="str">
        <f t="shared" si="12"/>
        <v/>
      </c>
      <c r="BI17" s="245"/>
      <c r="BJ17" s="246" t="str">
        <f>IF(C17="","",VLOOKUP(B17,Standardtal!$A$5:$B$37,2,FALSE))</f>
        <v/>
      </c>
      <c r="BK17" s="251"/>
      <c r="BL17" s="244" t="str">
        <f t="shared" si="13"/>
        <v/>
      </c>
      <c r="BM17" s="244" t="str">
        <f t="shared" si="13"/>
        <v/>
      </c>
      <c r="BN17" s="244" t="str">
        <f t="shared" si="13"/>
        <v/>
      </c>
      <c r="BO17" s="244" t="str">
        <f t="shared" si="13"/>
        <v/>
      </c>
      <c r="BP17" s="244" t="str">
        <f t="shared" si="13"/>
        <v/>
      </c>
      <c r="BQ17" s="244" t="str">
        <f t="shared" si="13"/>
        <v/>
      </c>
      <c r="BR17" s="245"/>
      <c r="BS17" s="246" t="str">
        <f t="shared" si="14"/>
        <v/>
      </c>
      <c r="BT17" s="246" t="str">
        <f t="shared" si="15"/>
        <v/>
      </c>
      <c r="BU17" s="246" t="str">
        <f t="shared" si="15"/>
        <v/>
      </c>
      <c r="BV17" s="246" t="str">
        <f t="shared" si="15"/>
        <v/>
      </c>
      <c r="BW17" s="246" t="str">
        <f t="shared" si="15"/>
        <v/>
      </c>
      <c r="BX17" s="246" t="str">
        <f t="shared" si="15"/>
        <v/>
      </c>
      <c r="BY17" s="39"/>
    </row>
    <row r="18" spans="1:77" s="176" customFormat="1" ht="20.100000000000001" customHeight="1" x14ac:dyDescent="0.2">
      <c r="A18" s="39"/>
      <c r="B18" s="260" t="s">
        <v>35</v>
      </c>
      <c r="C18" s="6">
        <v>1</v>
      </c>
      <c r="D18" s="262"/>
      <c r="E18" s="275"/>
      <c r="F18" s="262"/>
      <c r="G18" s="272" t="s">
        <v>107</v>
      </c>
      <c r="H18" s="28">
        <v>22</v>
      </c>
      <c r="I18" s="28"/>
      <c r="J18" s="29">
        <v>36</v>
      </c>
      <c r="K18" s="126"/>
      <c r="L18" s="143"/>
      <c r="M18" s="244">
        <f t="shared" si="16"/>
        <v>0</v>
      </c>
      <c r="N18" s="244">
        <f t="shared" si="8"/>
        <v>0</v>
      </c>
      <c r="O18" s="244">
        <f t="shared" si="8"/>
        <v>0</v>
      </c>
      <c r="P18" s="244">
        <f t="shared" si="8"/>
        <v>0</v>
      </c>
      <c r="Q18" s="244">
        <f t="shared" si="8"/>
        <v>0</v>
      </c>
      <c r="R18" s="244">
        <f t="shared" si="8"/>
        <v>0</v>
      </c>
      <c r="S18" s="247"/>
      <c r="T18" s="244">
        <f t="shared" si="9"/>
        <v>2</v>
      </c>
      <c r="U18" s="244">
        <f t="shared" si="9"/>
        <v>5</v>
      </c>
      <c r="V18" s="244">
        <f t="shared" si="9"/>
        <v>12</v>
      </c>
      <c r="W18" s="244">
        <f t="shared" si="9"/>
        <v>17</v>
      </c>
      <c r="X18" s="244">
        <f t="shared" si="9"/>
        <v>20</v>
      </c>
      <c r="Y18" s="244">
        <f t="shared" si="9"/>
        <v>25</v>
      </c>
      <c r="Z18" s="247"/>
      <c r="AA18" s="248" t="str">
        <f t="shared" si="10"/>
        <v/>
      </c>
      <c r="AB18" s="248" t="str">
        <f t="shared" si="10"/>
        <v/>
      </c>
      <c r="AC18" s="248" t="str">
        <f t="shared" si="10"/>
        <v/>
      </c>
      <c r="AD18" s="248" t="str">
        <f t="shared" si="10"/>
        <v/>
      </c>
      <c r="AE18" s="248" t="str">
        <f t="shared" si="10"/>
        <v/>
      </c>
      <c r="AF18" s="248" t="str">
        <f t="shared" si="10"/>
        <v/>
      </c>
      <c r="AG18" s="249"/>
      <c r="AH18" s="246">
        <f>IF($C18="","",IF($E18="",Standardtal!$E$5*M18*M$7*2,(Standardtal!$E$5*M18*M$7+Standardtal!$E$6*M$7*M18)))</f>
        <v>0</v>
      </c>
      <c r="AI18" s="246">
        <f>IF($C18="","",IF($E18="",Standardtal!$E$5*N18*N$7*2,(Standardtal!$E$5*N18*N$7+Standardtal!$E$6*N$7*N18)))</f>
        <v>0</v>
      </c>
      <c r="AJ18" s="246">
        <f>IF($C18="","",IF($E18="",Standardtal!$E$5*O18*O$7*2,(Standardtal!$E$5*O18*O$7+Standardtal!$E$6*O$7*O18)))</f>
        <v>0</v>
      </c>
      <c r="AK18" s="246">
        <f>IF($C18="","",IF($E18="",Standardtal!$E$5*P18*P$7*2,(Standardtal!$E$5*P18*P$7+Standardtal!$E$6*P$7*P18)))</f>
        <v>0</v>
      </c>
      <c r="AL18" s="246">
        <f>IF($C18="","",IF($E18="",Standardtal!$E$5*Q18*Q$7*2,(Standardtal!$E$5*Q18*Q$7+Standardtal!$E$6*Q$7*Q18)))</f>
        <v>0</v>
      </c>
      <c r="AM18" s="246">
        <f>IF($C18="","",IF($E18="",Standardtal!$E$5*R18*R$7*2,(Standardtal!$E$5*R18*R$7+Standardtal!$E$6*R$7*R18)))</f>
        <v>0</v>
      </c>
      <c r="AN18" s="250"/>
      <c r="AO18" s="246">
        <f>IF($C18="","",IF(T18="",0,((Standardtal!$E$5*T$7)+(Standardtal!$E$6*T$7))*T18))</f>
        <v>17.394516129032258</v>
      </c>
      <c r="AP18" s="246">
        <f>IF($C18="","",IF(U18="",0,((Standardtal!$E$5*U$7)+(Standardtal!$E$6*U$7))*U18))</f>
        <v>43.486290322580643</v>
      </c>
      <c r="AQ18" s="246">
        <f>IF($C18="","",IF(V18="",0,((Standardtal!$E$5*V$7)+(Standardtal!$E$6*V$7))*V18))</f>
        <v>104.36709677419356</v>
      </c>
      <c r="AR18" s="246">
        <f>IF($C18="","",IF(W18="",0,((Standardtal!$E$5*W$7)+(Standardtal!$E$6*W$7))*W18))</f>
        <v>147.85338709677418</v>
      </c>
      <c r="AS18" s="246">
        <f>IF($C18="","",IF(X18="",0,((Standardtal!$E$5*X$7)+(Standardtal!$E$6*X$7))*X18))</f>
        <v>173.94516129032257</v>
      </c>
      <c r="AT18" s="246">
        <f>IF($C18="","",IF(Y18="",0,((Standardtal!$E$5*Y$7)+(Standardtal!$E$6*Y$7))*Y18))</f>
        <v>217.43145161290323</v>
      </c>
      <c r="AU18" s="250"/>
      <c r="AV18" s="246">
        <f>IF($C18="","",IF(AA18="",0,((Standardtal!$E$8*AA$7)+(Standardtal!$E$9*AA$7))*AA18))</f>
        <v>0</v>
      </c>
      <c r="AW18" s="246">
        <f>IF($C18="","",IF(AB18="",0,((Standardtal!$E$8*AB$7)+(Standardtal!$E$9*AB$7))*AB18))</f>
        <v>0</v>
      </c>
      <c r="AX18" s="246">
        <f>IF($C18="","",IF(AC18="",0,((Standardtal!$E$8*AC$7)+(Standardtal!$E$9*AC$7))*AC18))</f>
        <v>0</v>
      </c>
      <c r="AY18" s="246">
        <f>IF($C18="","",IF(AD18="",0,((Standardtal!$E$8*AD$7)+(Standardtal!$E$9*AD$7))*AD18))</f>
        <v>0</v>
      </c>
      <c r="AZ18" s="246">
        <f>IF($C18="","",IF(AE18="",0,((Standardtal!$E$8*AE$7)+(Standardtal!$E$9*AE$7))*AE18))</f>
        <v>0</v>
      </c>
      <c r="BA18" s="246">
        <f>IF($C18="","",IF(AF18="",0,((Standardtal!$E$8*AF$7)+(Standardtal!$E$9*AF$7))*AF18))</f>
        <v>0</v>
      </c>
      <c r="BB18" s="245"/>
      <c r="BC18" s="246">
        <f t="shared" si="11"/>
        <v>17.394516129032258</v>
      </c>
      <c r="BD18" s="246">
        <f t="shared" si="12"/>
        <v>43.486290322580643</v>
      </c>
      <c r="BE18" s="246">
        <f t="shared" si="12"/>
        <v>104.36709677419356</v>
      </c>
      <c r="BF18" s="246">
        <f t="shared" si="12"/>
        <v>147.85338709677418</v>
      </c>
      <c r="BG18" s="246">
        <f t="shared" si="12"/>
        <v>173.94516129032257</v>
      </c>
      <c r="BH18" s="246">
        <f t="shared" si="12"/>
        <v>217.43145161290323</v>
      </c>
      <c r="BI18" s="245"/>
      <c r="BJ18" s="246">
        <f>IF(C18="","",VLOOKUP(B18,Standardtal!$A$5:$B$37,2,FALSE))</f>
        <v>0</v>
      </c>
      <c r="BK18" s="251"/>
      <c r="BL18" s="244">
        <f t="shared" si="13"/>
        <v>0</v>
      </c>
      <c r="BM18" s="244">
        <f t="shared" si="13"/>
        <v>0</v>
      </c>
      <c r="BN18" s="244">
        <f t="shared" si="13"/>
        <v>0</v>
      </c>
      <c r="BO18" s="244">
        <f t="shared" si="13"/>
        <v>0</v>
      </c>
      <c r="BP18" s="244">
        <f t="shared" si="13"/>
        <v>0</v>
      </c>
      <c r="BQ18" s="244">
        <f t="shared" si="13"/>
        <v>0</v>
      </c>
      <c r="BR18" s="245"/>
      <c r="BS18" s="246">
        <f t="shared" si="14"/>
        <v>100</v>
      </c>
      <c r="BT18" s="246">
        <f t="shared" si="15"/>
        <v>100</v>
      </c>
      <c r="BU18" s="246">
        <f t="shared" si="15"/>
        <v>100</v>
      </c>
      <c r="BV18" s="246">
        <f t="shared" si="15"/>
        <v>100</v>
      </c>
      <c r="BW18" s="246">
        <f t="shared" si="15"/>
        <v>100</v>
      </c>
      <c r="BX18" s="246">
        <f t="shared" si="15"/>
        <v>100</v>
      </c>
      <c r="BY18" s="39"/>
    </row>
    <row r="19" spans="1:77" s="176" customFormat="1" ht="20.100000000000001" customHeight="1" x14ac:dyDescent="0.2">
      <c r="A19" s="39"/>
      <c r="B19" s="260" t="s">
        <v>35</v>
      </c>
      <c r="C19" s="6"/>
      <c r="D19" s="262"/>
      <c r="E19" s="275"/>
      <c r="F19" s="262"/>
      <c r="G19" s="272" t="s">
        <v>108</v>
      </c>
      <c r="H19" s="28">
        <v>16</v>
      </c>
      <c r="I19" s="28">
        <v>30</v>
      </c>
      <c r="J19" s="29">
        <v>60</v>
      </c>
      <c r="K19" s="126"/>
      <c r="L19" s="143"/>
      <c r="M19" s="244" t="str">
        <f t="shared" si="16"/>
        <v/>
      </c>
      <c r="N19" s="244" t="str">
        <f t="shared" si="8"/>
        <v/>
      </c>
      <c r="O19" s="244" t="str">
        <f t="shared" si="8"/>
        <v/>
      </c>
      <c r="P19" s="244" t="str">
        <f t="shared" si="8"/>
        <v/>
      </c>
      <c r="Q19" s="244" t="str">
        <f t="shared" si="8"/>
        <v/>
      </c>
      <c r="R19" s="244" t="str">
        <f t="shared" si="8"/>
        <v/>
      </c>
      <c r="S19" s="247"/>
      <c r="T19" s="244" t="str">
        <f t="shared" si="9"/>
        <v/>
      </c>
      <c r="U19" s="244" t="str">
        <f t="shared" si="9"/>
        <v/>
      </c>
      <c r="V19" s="244" t="str">
        <f t="shared" si="9"/>
        <v/>
      </c>
      <c r="W19" s="244" t="str">
        <f t="shared" si="9"/>
        <v/>
      </c>
      <c r="X19" s="244" t="str">
        <f t="shared" si="9"/>
        <v/>
      </c>
      <c r="Y19" s="244" t="str">
        <f t="shared" si="9"/>
        <v/>
      </c>
      <c r="Z19" s="247"/>
      <c r="AA19" s="248" t="str">
        <f t="shared" si="10"/>
        <v/>
      </c>
      <c r="AB19" s="248" t="str">
        <f t="shared" si="10"/>
        <v/>
      </c>
      <c r="AC19" s="248" t="str">
        <f t="shared" si="10"/>
        <v/>
      </c>
      <c r="AD19" s="248" t="str">
        <f t="shared" si="10"/>
        <v/>
      </c>
      <c r="AE19" s="248" t="str">
        <f t="shared" si="10"/>
        <v/>
      </c>
      <c r="AF19" s="248" t="str">
        <f t="shared" si="10"/>
        <v/>
      </c>
      <c r="AG19" s="249"/>
      <c r="AH19" s="246" t="str">
        <f>IF($C19="","",IF($E19="",Standardtal!$E$5*M19*M$7*2,(Standardtal!$E$5*M19*M$7+Standardtal!$E$6*M$7*M19)))</f>
        <v/>
      </c>
      <c r="AI19" s="246" t="str">
        <f>IF($C19="","",IF($E19="",Standardtal!$E$5*N19*N$7*2,(Standardtal!$E$5*N19*N$7+Standardtal!$E$6*N$7*N19)))</f>
        <v/>
      </c>
      <c r="AJ19" s="246" t="str">
        <f>IF($C19="","",IF($E19="",Standardtal!$E$5*O19*O$7*2,(Standardtal!$E$5*O19*O$7+Standardtal!$E$6*O$7*O19)))</f>
        <v/>
      </c>
      <c r="AK19" s="246" t="str">
        <f>IF($C19="","",IF($E19="",Standardtal!$E$5*P19*P$7*2,(Standardtal!$E$5*P19*P$7+Standardtal!$E$6*P$7*P19)))</f>
        <v/>
      </c>
      <c r="AL19" s="246" t="str">
        <f>IF($C19="","",IF($E19="",Standardtal!$E$5*Q19*Q$7*2,(Standardtal!$E$5*Q19*Q$7+Standardtal!$E$6*Q$7*Q19)))</f>
        <v/>
      </c>
      <c r="AM19" s="246" t="str">
        <f>IF($C19="","",IF($E19="",Standardtal!$E$5*R19*R$7*2,(Standardtal!$E$5*R19*R$7+Standardtal!$E$6*R$7*R19)))</f>
        <v/>
      </c>
      <c r="AN19" s="250"/>
      <c r="AO19" s="246" t="str">
        <f>IF($C19="","",IF(T19="",0,((Standardtal!$E$5*T$7)+(Standardtal!$E$6*T$7))*T19))</f>
        <v/>
      </c>
      <c r="AP19" s="246" t="str">
        <f>IF($C19="","",IF(U19="",0,((Standardtal!$E$5*U$7)+(Standardtal!$E$6*U$7))*U19))</f>
        <v/>
      </c>
      <c r="AQ19" s="246" t="str">
        <f>IF($C19="","",IF(V19="",0,((Standardtal!$E$5*V$7)+(Standardtal!$E$6*V$7))*V19))</f>
        <v/>
      </c>
      <c r="AR19" s="246" t="str">
        <f>IF($C19="","",IF(W19="",0,((Standardtal!$E$5*W$7)+(Standardtal!$E$6*W$7))*W19))</f>
        <v/>
      </c>
      <c r="AS19" s="246" t="str">
        <f>IF($C19="","",IF(X19="",0,((Standardtal!$E$5*X$7)+(Standardtal!$E$6*X$7))*X19))</f>
        <v/>
      </c>
      <c r="AT19" s="246" t="str">
        <f>IF($C19="","",IF(Y19="",0,((Standardtal!$E$5*Y$7)+(Standardtal!$E$6*Y$7))*Y19))</f>
        <v/>
      </c>
      <c r="AU19" s="250"/>
      <c r="AV19" s="246" t="str">
        <f>IF($C19="","",IF(AA19="",0,((Standardtal!$E$8*AA$7)+(Standardtal!$E$9*AA$7))*AA19))</f>
        <v/>
      </c>
      <c r="AW19" s="246" t="str">
        <f>IF($C19="","",IF(AB19="",0,((Standardtal!$E$8*AB$7)+(Standardtal!$E$9*AB$7))*AB19))</f>
        <v/>
      </c>
      <c r="AX19" s="246" t="str">
        <f>IF($C19="","",IF(AC19="",0,((Standardtal!$E$8*AC$7)+(Standardtal!$E$9*AC$7))*AC19))</f>
        <v/>
      </c>
      <c r="AY19" s="246" t="str">
        <f>IF($C19="","",IF(AD19="",0,((Standardtal!$E$8*AD$7)+(Standardtal!$E$9*AD$7))*AD19))</f>
        <v/>
      </c>
      <c r="AZ19" s="246" t="str">
        <f>IF($C19="","",IF(AE19="",0,((Standardtal!$E$8*AE$7)+(Standardtal!$E$9*AE$7))*AE19))</f>
        <v/>
      </c>
      <c r="BA19" s="246" t="str">
        <f>IF($C19="","",IF(AF19="",0,((Standardtal!$E$8*AF$7)+(Standardtal!$E$9*AF$7))*AF19))</f>
        <v/>
      </c>
      <c r="BB19" s="245"/>
      <c r="BC19" s="246" t="str">
        <f t="shared" si="11"/>
        <v/>
      </c>
      <c r="BD19" s="246" t="str">
        <f t="shared" si="12"/>
        <v/>
      </c>
      <c r="BE19" s="246" t="str">
        <f t="shared" si="12"/>
        <v/>
      </c>
      <c r="BF19" s="246" t="str">
        <f t="shared" si="12"/>
        <v/>
      </c>
      <c r="BG19" s="246" t="str">
        <f t="shared" si="12"/>
        <v/>
      </c>
      <c r="BH19" s="246" t="str">
        <f t="shared" si="12"/>
        <v/>
      </c>
      <c r="BI19" s="245"/>
      <c r="BJ19" s="246" t="str">
        <f>IF(C19="","",VLOOKUP(B19,Standardtal!$A$5:$B$37,2,FALSE))</f>
        <v/>
      </c>
      <c r="BK19" s="251"/>
      <c r="BL19" s="244" t="str">
        <f t="shared" ref="BL19:BQ31" si="17">IF($C19="","",BL$8*$BJ19*$C19)</f>
        <v/>
      </c>
      <c r="BM19" s="244" t="str">
        <f t="shared" si="17"/>
        <v/>
      </c>
      <c r="BN19" s="244" t="str">
        <f t="shared" si="17"/>
        <v/>
      </c>
      <c r="BO19" s="244" t="str">
        <f t="shared" si="17"/>
        <v/>
      </c>
      <c r="BP19" s="244" t="str">
        <f t="shared" si="17"/>
        <v/>
      </c>
      <c r="BQ19" s="244" t="str">
        <f t="shared" si="17"/>
        <v/>
      </c>
      <c r="BR19" s="245"/>
      <c r="BS19" s="246" t="str">
        <f t="shared" si="14"/>
        <v/>
      </c>
      <c r="BT19" s="246" t="str">
        <f t="shared" si="15"/>
        <v/>
      </c>
      <c r="BU19" s="246" t="str">
        <f t="shared" si="15"/>
        <v/>
      </c>
      <c r="BV19" s="246" t="str">
        <f t="shared" si="15"/>
        <v/>
      </c>
      <c r="BW19" s="246" t="str">
        <f t="shared" si="15"/>
        <v/>
      </c>
      <c r="BX19" s="246" t="str">
        <f t="shared" si="15"/>
        <v/>
      </c>
      <c r="BY19" s="39"/>
    </row>
    <row r="20" spans="1:77" s="176" customFormat="1" ht="20.100000000000001" customHeight="1" x14ac:dyDescent="0.2">
      <c r="A20" s="39"/>
      <c r="B20" s="18" t="s">
        <v>89</v>
      </c>
      <c r="C20" s="6">
        <v>1</v>
      </c>
      <c r="D20" s="269">
        <v>100</v>
      </c>
      <c r="E20" s="275"/>
      <c r="F20" s="262"/>
      <c r="G20" s="276"/>
      <c r="H20" s="264"/>
      <c r="I20" s="264"/>
      <c r="J20" s="277"/>
      <c r="K20" s="126"/>
      <c r="L20" s="143"/>
      <c r="M20" s="244">
        <f t="shared" si="16"/>
        <v>1</v>
      </c>
      <c r="N20" s="244">
        <f t="shared" si="8"/>
        <v>1</v>
      </c>
      <c r="O20" s="244">
        <f t="shared" si="8"/>
        <v>1</v>
      </c>
      <c r="P20" s="244">
        <f t="shared" si="8"/>
        <v>1</v>
      </c>
      <c r="Q20" s="244">
        <f t="shared" si="8"/>
        <v>1</v>
      </c>
      <c r="R20" s="244">
        <f t="shared" si="8"/>
        <v>1</v>
      </c>
      <c r="S20" s="247"/>
      <c r="T20" s="244" t="str">
        <f t="shared" si="9"/>
        <v/>
      </c>
      <c r="U20" s="244" t="str">
        <f t="shared" si="9"/>
        <v/>
      </c>
      <c r="V20" s="244" t="str">
        <f t="shared" si="9"/>
        <v/>
      </c>
      <c r="W20" s="244" t="str">
        <f t="shared" si="9"/>
        <v/>
      </c>
      <c r="X20" s="244" t="str">
        <f t="shared" si="9"/>
        <v/>
      </c>
      <c r="Y20" s="244" t="str">
        <f t="shared" si="9"/>
        <v/>
      </c>
      <c r="Z20" s="247"/>
      <c r="AA20" s="248" t="str">
        <f t="shared" si="10"/>
        <v/>
      </c>
      <c r="AB20" s="248" t="str">
        <f t="shared" si="10"/>
        <v/>
      </c>
      <c r="AC20" s="248" t="str">
        <f t="shared" si="10"/>
        <v/>
      </c>
      <c r="AD20" s="248" t="str">
        <f t="shared" si="10"/>
        <v/>
      </c>
      <c r="AE20" s="248" t="str">
        <f t="shared" si="10"/>
        <v/>
      </c>
      <c r="AF20" s="248" t="str">
        <f t="shared" si="10"/>
        <v/>
      </c>
      <c r="AG20" s="249"/>
      <c r="AH20" s="246">
        <f>IF($C20="","",IF($E20="",Standardtal!$E$5*M20*M$7*2,(Standardtal!$E$5*M20*M$7+Standardtal!$E$6*M$7*M20)))</f>
        <v>8.064516129032258</v>
      </c>
      <c r="AI20" s="246">
        <f>IF($C20="","",IF($E20="",Standardtal!$E$5*N20*N$7*2,(Standardtal!$E$5*N20*N$7+Standardtal!$E$6*N$7*N20)))</f>
        <v>8.064516129032258</v>
      </c>
      <c r="AJ20" s="246">
        <f>IF($C20="","",IF($E20="",Standardtal!$E$5*O20*O$7*2,(Standardtal!$E$5*O20*O$7+Standardtal!$E$6*O$7*O20)))</f>
        <v>8.064516129032258</v>
      </c>
      <c r="AK20" s="246">
        <f>IF($C20="","",IF($E20="",Standardtal!$E$5*P20*P$7*2,(Standardtal!$E$5*P20*P$7+Standardtal!$E$6*P$7*P20)))</f>
        <v>8.064516129032258</v>
      </c>
      <c r="AL20" s="246">
        <f>IF($C20="","",IF($E20="",Standardtal!$E$5*Q20*Q$7*2,(Standardtal!$E$5*Q20*Q$7+Standardtal!$E$6*Q$7*Q20)))</f>
        <v>8.064516129032258</v>
      </c>
      <c r="AM20" s="246">
        <f>IF($C20="","",IF($E20="",Standardtal!$E$5*R20*R$7*2,(Standardtal!$E$5*R20*R$7+Standardtal!$E$6*R$7*R20)))</f>
        <v>8.064516129032258</v>
      </c>
      <c r="AN20" s="250"/>
      <c r="AO20" s="246">
        <f>IF($C20="","",IF(T20="",0,((Standardtal!$E$5*T$7)+(Standardtal!$E$6*T$7))*T20))</f>
        <v>0</v>
      </c>
      <c r="AP20" s="246">
        <f>IF($C20="","",IF(U20="",0,((Standardtal!$E$5*U$7)+(Standardtal!$E$6*U$7))*U20))</f>
        <v>0</v>
      </c>
      <c r="AQ20" s="246">
        <f>IF($C20="","",IF(V20="",0,((Standardtal!$E$5*V$7)+(Standardtal!$E$6*V$7))*V20))</f>
        <v>0</v>
      </c>
      <c r="AR20" s="246">
        <f>IF($C20="","",IF(W20="",0,((Standardtal!$E$5*W$7)+(Standardtal!$E$6*W$7))*W20))</f>
        <v>0</v>
      </c>
      <c r="AS20" s="246">
        <f>IF($C20="","",IF(X20="",0,((Standardtal!$E$5*X$7)+(Standardtal!$E$6*X$7))*X20))</f>
        <v>0</v>
      </c>
      <c r="AT20" s="246">
        <f>IF($C20="","",IF(Y20="",0,((Standardtal!$E$5*Y$7)+(Standardtal!$E$6*Y$7))*Y20))</f>
        <v>0</v>
      </c>
      <c r="AU20" s="250"/>
      <c r="AV20" s="246">
        <f>IF($C20="","",IF(AA20="",0,((Standardtal!$E$8*AA$7)+(Standardtal!$E$9*AA$7))*AA20))</f>
        <v>0</v>
      </c>
      <c r="AW20" s="246">
        <f>IF($C20="","",IF(AB20="",0,((Standardtal!$E$8*AB$7)+(Standardtal!$E$9*AB$7))*AB20))</f>
        <v>0</v>
      </c>
      <c r="AX20" s="246">
        <f>IF($C20="","",IF(AC20="",0,((Standardtal!$E$8*AC$7)+(Standardtal!$E$9*AC$7))*AC20))</f>
        <v>0</v>
      </c>
      <c r="AY20" s="246">
        <f>IF($C20="","",IF(AD20="",0,((Standardtal!$E$8*AD$7)+(Standardtal!$E$9*AD$7))*AD20))</f>
        <v>0</v>
      </c>
      <c r="AZ20" s="246">
        <f>IF($C20="","",IF(AE20="",0,((Standardtal!$E$8*AE$7)+(Standardtal!$E$9*AE$7))*AE20))</f>
        <v>0</v>
      </c>
      <c r="BA20" s="246">
        <f>IF($C20="","",IF(AF20="",0,((Standardtal!$E$8*AF$7)+(Standardtal!$E$9*AF$7))*AF20))</f>
        <v>0</v>
      </c>
      <c r="BB20" s="245"/>
      <c r="BC20" s="246">
        <f t="shared" si="11"/>
        <v>8.064516129032258</v>
      </c>
      <c r="BD20" s="246">
        <f t="shared" si="12"/>
        <v>8.064516129032258</v>
      </c>
      <c r="BE20" s="246">
        <f t="shared" si="12"/>
        <v>8.064516129032258</v>
      </c>
      <c r="BF20" s="246">
        <f t="shared" si="12"/>
        <v>8.064516129032258</v>
      </c>
      <c r="BG20" s="246">
        <f t="shared" si="12"/>
        <v>8.064516129032258</v>
      </c>
      <c r="BH20" s="246">
        <f t="shared" si="12"/>
        <v>8.064516129032258</v>
      </c>
      <c r="BI20" s="245"/>
      <c r="BJ20" s="246">
        <f>IF(C20="","",VLOOKUP(B20,Standardtal!$A$5:$B$37,2,FALSE))</f>
        <v>5.9</v>
      </c>
      <c r="BK20" s="251"/>
      <c r="BL20" s="244">
        <f t="shared" si="17"/>
        <v>5.9</v>
      </c>
      <c r="BM20" s="244">
        <f t="shared" si="17"/>
        <v>17.700000000000003</v>
      </c>
      <c r="BN20" s="244">
        <f t="shared" si="17"/>
        <v>41.300000000000004</v>
      </c>
      <c r="BO20" s="244">
        <f t="shared" si="17"/>
        <v>59</v>
      </c>
      <c r="BP20" s="244">
        <f t="shared" si="17"/>
        <v>70.800000000000011</v>
      </c>
      <c r="BQ20" s="244">
        <f t="shared" si="17"/>
        <v>88.5</v>
      </c>
      <c r="BR20" s="245"/>
      <c r="BS20" s="246">
        <f t="shared" si="14"/>
        <v>57.750057750057749</v>
      </c>
      <c r="BT20" s="246">
        <f t="shared" si="15"/>
        <v>31.300863903843744</v>
      </c>
      <c r="BU20" s="246">
        <f t="shared" si="15"/>
        <v>16.336666013200023</v>
      </c>
      <c r="BV20" s="246">
        <f t="shared" si="15"/>
        <v>12.025012025012025</v>
      </c>
      <c r="BW20" s="246">
        <f t="shared" si="15"/>
        <v>10.225785340314134</v>
      </c>
      <c r="BX20" s="246">
        <f t="shared" si="15"/>
        <v>8.3514280942041097</v>
      </c>
      <c r="BY20" s="39"/>
    </row>
    <row r="21" spans="1:77" s="176" customFormat="1" ht="20.100000000000001" customHeight="1" x14ac:dyDescent="0.2">
      <c r="A21" s="39"/>
      <c r="B21" s="260" t="s">
        <v>71</v>
      </c>
      <c r="C21" s="6">
        <v>1</v>
      </c>
      <c r="D21" s="269">
        <v>100</v>
      </c>
      <c r="E21" s="275"/>
      <c r="F21" s="262"/>
      <c r="G21" s="276"/>
      <c r="H21" s="264"/>
      <c r="I21" s="264"/>
      <c r="J21" s="277"/>
      <c r="K21" s="126"/>
      <c r="L21" s="143"/>
      <c r="M21" s="244">
        <f t="shared" si="16"/>
        <v>1</v>
      </c>
      <c r="N21" s="244">
        <f t="shared" si="8"/>
        <v>1</v>
      </c>
      <c r="O21" s="244">
        <f t="shared" si="8"/>
        <v>1</v>
      </c>
      <c r="P21" s="244">
        <f t="shared" si="8"/>
        <v>1</v>
      </c>
      <c r="Q21" s="244">
        <f t="shared" si="8"/>
        <v>1</v>
      </c>
      <c r="R21" s="244">
        <f t="shared" si="8"/>
        <v>1</v>
      </c>
      <c r="S21" s="247"/>
      <c r="T21" s="244" t="str">
        <f t="shared" si="9"/>
        <v/>
      </c>
      <c r="U21" s="244" t="str">
        <f t="shared" si="9"/>
        <v/>
      </c>
      <c r="V21" s="244" t="str">
        <f t="shared" si="9"/>
        <v/>
      </c>
      <c r="W21" s="244" t="str">
        <f t="shared" si="9"/>
        <v/>
      </c>
      <c r="X21" s="244" t="str">
        <f t="shared" si="9"/>
        <v/>
      </c>
      <c r="Y21" s="244" t="str">
        <f t="shared" si="9"/>
        <v/>
      </c>
      <c r="Z21" s="247"/>
      <c r="AA21" s="248" t="str">
        <f t="shared" si="10"/>
        <v/>
      </c>
      <c r="AB21" s="248" t="str">
        <f t="shared" si="10"/>
        <v/>
      </c>
      <c r="AC21" s="248" t="str">
        <f t="shared" si="10"/>
        <v/>
      </c>
      <c r="AD21" s="248" t="str">
        <f t="shared" si="10"/>
        <v/>
      </c>
      <c r="AE21" s="248" t="str">
        <f t="shared" si="10"/>
        <v/>
      </c>
      <c r="AF21" s="248" t="str">
        <f t="shared" si="10"/>
        <v/>
      </c>
      <c r="AG21" s="249"/>
      <c r="AH21" s="246">
        <f>IF($C21="","",IF($E21="",Standardtal!$E$5*M21*M$7*2,(Standardtal!$E$5*M21*M$7+Standardtal!$E$6*M$7*M21)))</f>
        <v>8.064516129032258</v>
      </c>
      <c r="AI21" s="246">
        <f>IF($C21="","",IF($E21="",Standardtal!$E$5*N21*N$7*2,(Standardtal!$E$5*N21*N$7+Standardtal!$E$6*N$7*N21)))</f>
        <v>8.064516129032258</v>
      </c>
      <c r="AJ21" s="246">
        <f>IF($C21="","",IF($E21="",Standardtal!$E$5*O21*O$7*2,(Standardtal!$E$5*O21*O$7+Standardtal!$E$6*O$7*O21)))</f>
        <v>8.064516129032258</v>
      </c>
      <c r="AK21" s="246">
        <f>IF($C21="","",IF($E21="",Standardtal!$E$5*P21*P$7*2,(Standardtal!$E$5*P21*P$7+Standardtal!$E$6*P$7*P21)))</f>
        <v>8.064516129032258</v>
      </c>
      <c r="AL21" s="246">
        <f>IF($C21="","",IF($E21="",Standardtal!$E$5*Q21*Q$7*2,(Standardtal!$E$5*Q21*Q$7+Standardtal!$E$6*Q$7*Q21)))</f>
        <v>8.064516129032258</v>
      </c>
      <c r="AM21" s="246">
        <f>IF($C21="","",IF($E21="",Standardtal!$E$5*R21*R$7*2,(Standardtal!$E$5*R21*R$7+Standardtal!$E$6*R$7*R21)))</f>
        <v>8.064516129032258</v>
      </c>
      <c r="AN21" s="250"/>
      <c r="AO21" s="246">
        <f>IF($C21="","",IF(T21="",0,((Standardtal!$E$5*T$7)+(Standardtal!$E$6*T$7))*T21))</f>
        <v>0</v>
      </c>
      <c r="AP21" s="246">
        <f>IF($C21="","",IF(U21="",0,((Standardtal!$E$5*U$7)+(Standardtal!$E$6*U$7))*U21))</f>
        <v>0</v>
      </c>
      <c r="AQ21" s="246">
        <f>IF($C21="","",IF(V21="",0,((Standardtal!$E$5*V$7)+(Standardtal!$E$6*V$7))*V21))</f>
        <v>0</v>
      </c>
      <c r="AR21" s="246">
        <f>IF($C21="","",IF(W21="",0,((Standardtal!$E$5*W$7)+(Standardtal!$E$6*W$7))*W21))</f>
        <v>0</v>
      </c>
      <c r="AS21" s="246">
        <f>IF($C21="","",IF(X21="",0,((Standardtal!$E$5*X$7)+(Standardtal!$E$6*X$7))*X21))</f>
        <v>0</v>
      </c>
      <c r="AT21" s="246">
        <f>IF($C21="","",IF(Y21="",0,((Standardtal!$E$5*Y$7)+(Standardtal!$E$6*Y$7))*Y21))</f>
        <v>0</v>
      </c>
      <c r="AU21" s="250"/>
      <c r="AV21" s="246">
        <f>IF($C21="","",IF(AA21="",0,((Standardtal!$E$8*AA$7)+(Standardtal!$E$9*AA$7))*AA21))</f>
        <v>0</v>
      </c>
      <c r="AW21" s="246">
        <f>IF($C21="","",IF(AB21="",0,((Standardtal!$E$8*AB$7)+(Standardtal!$E$9*AB$7))*AB21))</f>
        <v>0</v>
      </c>
      <c r="AX21" s="246">
        <f>IF($C21="","",IF(AC21="",0,((Standardtal!$E$8*AC$7)+(Standardtal!$E$9*AC$7))*AC21))</f>
        <v>0</v>
      </c>
      <c r="AY21" s="246">
        <f>IF($C21="","",IF(AD21="",0,((Standardtal!$E$8*AD$7)+(Standardtal!$E$9*AD$7))*AD21))</f>
        <v>0</v>
      </c>
      <c r="AZ21" s="246">
        <f>IF($C21="","",IF(AE21="",0,((Standardtal!$E$8*AE$7)+(Standardtal!$E$9*AE$7))*AE21))</f>
        <v>0</v>
      </c>
      <c r="BA21" s="246">
        <f>IF($C21="","",IF(AF21="",0,((Standardtal!$E$8*AF$7)+(Standardtal!$E$9*AF$7))*AF21))</f>
        <v>0</v>
      </c>
      <c r="BB21" s="245"/>
      <c r="BC21" s="246">
        <f t="shared" si="11"/>
        <v>8.064516129032258</v>
      </c>
      <c r="BD21" s="246">
        <f t="shared" si="12"/>
        <v>8.064516129032258</v>
      </c>
      <c r="BE21" s="246">
        <f t="shared" si="12"/>
        <v>8.064516129032258</v>
      </c>
      <c r="BF21" s="246">
        <f t="shared" si="12"/>
        <v>8.064516129032258</v>
      </c>
      <c r="BG21" s="246">
        <f t="shared" si="12"/>
        <v>8.064516129032258</v>
      </c>
      <c r="BH21" s="246">
        <f t="shared" si="12"/>
        <v>8.064516129032258</v>
      </c>
      <c r="BI21" s="245"/>
      <c r="BJ21" s="246">
        <f>IF(C21="","",VLOOKUP(B21,Standardtal!$A$5:$B$37,2,FALSE))</f>
        <v>4</v>
      </c>
      <c r="BK21" s="251"/>
      <c r="BL21" s="244">
        <f t="shared" si="17"/>
        <v>4</v>
      </c>
      <c r="BM21" s="244">
        <f t="shared" si="17"/>
        <v>12</v>
      </c>
      <c r="BN21" s="244">
        <f t="shared" si="17"/>
        <v>28</v>
      </c>
      <c r="BO21" s="244">
        <f t="shared" si="17"/>
        <v>40</v>
      </c>
      <c r="BP21" s="244">
        <f t="shared" si="17"/>
        <v>48</v>
      </c>
      <c r="BQ21" s="244">
        <f t="shared" si="17"/>
        <v>60</v>
      </c>
      <c r="BR21" s="245"/>
      <c r="BS21" s="246">
        <f t="shared" si="14"/>
        <v>66.844919786096256</v>
      </c>
      <c r="BT21" s="246">
        <f t="shared" si="15"/>
        <v>40.19292604501608</v>
      </c>
      <c r="BU21" s="246">
        <f t="shared" si="15"/>
        <v>22.361359570661897</v>
      </c>
      <c r="BV21" s="246">
        <f t="shared" si="15"/>
        <v>16.778523489932887</v>
      </c>
      <c r="BW21" s="246">
        <f t="shared" si="15"/>
        <v>14.384349827387801</v>
      </c>
      <c r="BX21" s="246">
        <f t="shared" si="15"/>
        <v>11.848341232227488</v>
      </c>
      <c r="BY21" s="39"/>
    </row>
    <row r="22" spans="1:77" s="176" customFormat="1" ht="20.100000000000001" customHeight="1" x14ac:dyDescent="0.2">
      <c r="A22" s="39"/>
      <c r="B22" s="260" t="s">
        <v>72</v>
      </c>
      <c r="C22" s="6"/>
      <c r="D22" s="269"/>
      <c r="E22" s="275"/>
      <c r="F22" s="262"/>
      <c r="G22" s="276"/>
      <c r="H22" s="264"/>
      <c r="I22" s="264"/>
      <c r="J22" s="277"/>
      <c r="K22" s="126"/>
      <c r="L22" s="143"/>
      <c r="M22" s="244" t="str">
        <f t="shared" si="16"/>
        <v/>
      </c>
      <c r="N22" s="244" t="str">
        <f t="shared" si="8"/>
        <v/>
      </c>
      <c r="O22" s="244" t="str">
        <f t="shared" si="8"/>
        <v/>
      </c>
      <c r="P22" s="244" t="str">
        <f t="shared" si="8"/>
        <v/>
      </c>
      <c r="Q22" s="244" t="str">
        <f t="shared" si="8"/>
        <v/>
      </c>
      <c r="R22" s="244" t="str">
        <f t="shared" si="8"/>
        <v/>
      </c>
      <c r="S22" s="247"/>
      <c r="T22" s="244" t="str">
        <f t="shared" si="9"/>
        <v/>
      </c>
      <c r="U22" s="244" t="str">
        <f t="shared" si="9"/>
        <v/>
      </c>
      <c r="V22" s="244" t="str">
        <f t="shared" si="9"/>
        <v/>
      </c>
      <c r="W22" s="244" t="str">
        <f t="shared" si="9"/>
        <v/>
      </c>
      <c r="X22" s="244" t="str">
        <f t="shared" si="9"/>
        <v/>
      </c>
      <c r="Y22" s="244" t="str">
        <f t="shared" si="9"/>
        <v/>
      </c>
      <c r="Z22" s="247"/>
      <c r="AA22" s="248" t="str">
        <f t="shared" si="10"/>
        <v/>
      </c>
      <c r="AB22" s="248" t="str">
        <f t="shared" si="10"/>
        <v/>
      </c>
      <c r="AC22" s="248" t="str">
        <f t="shared" si="10"/>
        <v/>
      </c>
      <c r="AD22" s="248" t="str">
        <f t="shared" si="10"/>
        <v/>
      </c>
      <c r="AE22" s="248" t="str">
        <f t="shared" si="10"/>
        <v/>
      </c>
      <c r="AF22" s="248" t="str">
        <f t="shared" si="10"/>
        <v/>
      </c>
      <c r="AG22" s="249"/>
      <c r="AH22" s="246" t="str">
        <f>IF($C22="","",IF($E22="",Standardtal!$E$5*M22*M$7*2,(Standardtal!$E$5*M22*M$7+Standardtal!$E$6*M$7*M22)))</f>
        <v/>
      </c>
      <c r="AI22" s="246" t="str">
        <f>IF($C22="","",IF($E22="",Standardtal!$E$5*N22*N$7*2,(Standardtal!$E$5*N22*N$7+Standardtal!$E$6*N$7*N22)))</f>
        <v/>
      </c>
      <c r="AJ22" s="246" t="str">
        <f>IF($C22="","",IF($E22="",Standardtal!$E$5*O22*O$7*2,(Standardtal!$E$5*O22*O$7+Standardtal!$E$6*O$7*O22)))</f>
        <v/>
      </c>
      <c r="AK22" s="246" t="str">
        <f>IF($C22="","",IF($E22="",Standardtal!$E$5*P22*P$7*2,(Standardtal!$E$5*P22*P$7+Standardtal!$E$6*P$7*P22)))</f>
        <v/>
      </c>
      <c r="AL22" s="246" t="str">
        <f>IF($C22="","",IF($E22="",Standardtal!$E$5*Q22*Q$7*2,(Standardtal!$E$5*Q22*Q$7+Standardtal!$E$6*Q$7*Q22)))</f>
        <v/>
      </c>
      <c r="AM22" s="246" t="str">
        <f>IF($C22="","",IF($E22="",Standardtal!$E$5*R22*R$7*2,(Standardtal!$E$5*R22*R$7+Standardtal!$E$6*R$7*R22)))</f>
        <v/>
      </c>
      <c r="AN22" s="250"/>
      <c r="AO22" s="246" t="str">
        <f>IF($C22="","",IF(T22="",0,((Standardtal!$E$5*T$7)+(Standardtal!$E$6*T$7))*T22))</f>
        <v/>
      </c>
      <c r="AP22" s="246" t="str">
        <f>IF($C22="","",IF(U22="",0,((Standardtal!$E$5*U$7)+(Standardtal!$E$6*U$7))*U22))</f>
        <v/>
      </c>
      <c r="AQ22" s="246" t="str">
        <f>IF($C22="","",IF(V22="",0,((Standardtal!$E$5*V$7)+(Standardtal!$E$6*V$7))*V22))</f>
        <v/>
      </c>
      <c r="AR22" s="246" t="str">
        <f>IF($C22="","",IF(W22="",0,((Standardtal!$E$5*W$7)+(Standardtal!$E$6*W$7))*W22))</f>
        <v/>
      </c>
      <c r="AS22" s="246" t="str">
        <f>IF($C22="","",IF(X22="",0,((Standardtal!$E$5*X$7)+(Standardtal!$E$6*X$7))*X22))</f>
        <v/>
      </c>
      <c r="AT22" s="246" t="str">
        <f>IF($C22="","",IF(Y22="",0,((Standardtal!$E$5*Y$7)+(Standardtal!$E$6*Y$7))*Y22))</f>
        <v/>
      </c>
      <c r="AU22" s="250"/>
      <c r="AV22" s="246" t="str">
        <f>IF($C22="","",IF(AA22="",0,((Standardtal!$E$8*AA$7)+(Standardtal!$E$9*AA$7))*AA22))</f>
        <v/>
      </c>
      <c r="AW22" s="246" t="str">
        <f>IF($C22="","",IF(AB22="",0,((Standardtal!$E$8*AB$7)+(Standardtal!$E$9*AB$7))*AB22))</f>
        <v/>
      </c>
      <c r="AX22" s="246" t="str">
        <f>IF($C22="","",IF(AC22="",0,((Standardtal!$E$8*AC$7)+(Standardtal!$E$9*AC$7))*AC22))</f>
        <v/>
      </c>
      <c r="AY22" s="246" t="str">
        <f>IF($C22="","",IF(AD22="",0,((Standardtal!$E$8*AD$7)+(Standardtal!$E$9*AD$7))*AD22))</f>
        <v/>
      </c>
      <c r="AZ22" s="246" t="str">
        <f>IF($C22="","",IF(AE22="",0,((Standardtal!$E$8*AE$7)+(Standardtal!$E$9*AE$7))*AE22))</f>
        <v/>
      </c>
      <c r="BA22" s="246" t="str">
        <f>IF($C22="","",IF(AF22="",0,((Standardtal!$E$8*AF$7)+(Standardtal!$E$9*AF$7))*AF22))</f>
        <v/>
      </c>
      <c r="BB22" s="245"/>
      <c r="BC22" s="246" t="str">
        <f t="shared" si="11"/>
        <v/>
      </c>
      <c r="BD22" s="246" t="str">
        <f t="shared" si="12"/>
        <v/>
      </c>
      <c r="BE22" s="246" t="str">
        <f t="shared" si="12"/>
        <v/>
      </c>
      <c r="BF22" s="246" t="str">
        <f t="shared" si="12"/>
        <v/>
      </c>
      <c r="BG22" s="246" t="str">
        <f t="shared" si="12"/>
        <v/>
      </c>
      <c r="BH22" s="246" t="str">
        <f t="shared" si="12"/>
        <v/>
      </c>
      <c r="BI22" s="245"/>
      <c r="BJ22" s="246" t="str">
        <f>IF(C22="","",VLOOKUP(B22,Standardtal!$A$5:$B$37,2,FALSE))</f>
        <v/>
      </c>
      <c r="BK22" s="251"/>
      <c r="BL22" s="244" t="str">
        <f t="shared" si="17"/>
        <v/>
      </c>
      <c r="BM22" s="244" t="str">
        <f t="shared" si="17"/>
        <v/>
      </c>
      <c r="BN22" s="244" t="str">
        <f t="shared" si="17"/>
        <v/>
      </c>
      <c r="BO22" s="244" t="str">
        <f t="shared" si="17"/>
        <v/>
      </c>
      <c r="BP22" s="244" t="str">
        <f t="shared" si="17"/>
        <v/>
      </c>
      <c r="BQ22" s="244" t="str">
        <f t="shared" si="17"/>
        <v/>
      </c>
      <c r="BR22" s="245"/>
      <c r="BS22" s="246" t="str">
        <f t="shared" si="14"/>
        <v/>
      </c>
      <c r="BT22" s="246" t="str">
        <f t="shared" si="15"/>
        <v/>
      </c>
      <c r="BU22" s="246" t="str">
        <f t="shared" si="15"/>
        <v/>
      </c>
      <c r="BV22" s="246" t="str">
        <f t="shared" si="15"/>
        <v/>
      </c>
      <c r="BW22" s="246" t="str">
        <f t="shared" si="15"/>
        <v/>
      </c>
      <c r="BX22" s="246" t="str">
        <f t="shared" si="15"/>
        <v/>
      </c>
      <c r="BY22" s="39"/>
    </row>
    <row r="23" spans="1:77" s="176" customFormat="1" ht="20.100000000000001" customHeight="1" x14ac:dyDescent="0.2">
      <c r="A23" s="39"/>
      <c r="B23" s="18" t="s">
        <v>84</v>
      </c>
      <c r="C23" s="6"/>
      <c r="D23" s="269"/>
      <c r="E23" s="275"/>
      <c r="F23" s="262"/>
      <c r="G23" s="276"/>
      <c r="H23" s="264"/>
      <c r="I23" s="264"/>
      <c r="J23" s="277"/>
      <c r="K23" s="126"/>
      <c r="L23" s="143"/>
      <c r="M23" s="244" t="str">
        <f t="shared" si="16"/>
        <v/>
      </c>
      <c r="N23" s="244" t="str">
        <f t="shared" si="8"/>
        <v/>
      </c>
      <c r="O23" s="244" t="str">
        <f t="shared" si="8"/>
        <v/>
      </c>
      <c r="P23" s="244" t="str">
        <f t="shared" si="8"/>
        <v/>
      </c>
      <c r="Q23" s="244" t="str">
        <f t="shared" si="8"/>
        <v/>
      </c>
      <c r="R23" s="244" t="str">
        <f t="shared" si="8"/>
        <v/>
      </c>
      <c r="S23" s="247"/>
      <c r="T23" s="244" t="str">
        <f t="shared" si="9"/>
        <v/>
      </c>
      <c r="U23" s="244" t="str">
        <f t="shared" si="9"/>
        <v/>
      </c>
      <c r="V23" s="244" t="str">
        <f t="shared" si="9"/>
        <v/>
      </c>
      <c r="W23" s="244" t="str">
        <f t="shared" si="9"/>
        <v/>
      </c>
      <c r="X23" s="244" t="str">
        <f t="shared" si="9"/>
        <v/>
      </c>
      <c r="Y23" s="244" t="str">
        <f t="shared" si="9"/>
        <v/>
      </c>
      <c r="Z23" s="247"/>
      <c r="AA23" s="248" t="str">
        <f t="shared" si="10"/>
        <v/>
      </c>
      <c r="AB23" s="248" t="str">
        <f t="shared" si="10"/>
        <v/>
      </c>
      <c r="AC23" s="248" t="str">
        <f t="shared" si="10"/>
        <v/>
      </c>
      <c r="AD23" s="248" t="str">
        <f t="shared" si="10"/>
        <v/>
      </c>
      <c r="AE23" s="248" t="str">
        <f t="shared" si="10"/>
        <v/>
      </c>
      <c r="AF23" s="248" t="str">
        <f t="shared" si="10"/>
        <v/>
      </c>
      <c r="AG23" s="249"/>
      <c r="AH23" s="246" t="str">
        <f>IF($C23="","",IF($E23="",Standardtal!$E$5*M23*M$7*2,(Standardtal!$E$5*M23*M$7+Standardtal!$E$6*M$7*M23)))</f>
        <v/>
      </c>
      <c r="AI23" s="246" t="str">
        <f>IF($C23="","",IF($E23="",Standardtal!$E$5*N23*N$7*2,(Standardtal!$E$5*N23*N$7+Standardtal!$E$6*N$7*N23)))</f>
        <v/>
      </c>
      <c r="AJ23" s="246" t="str">
        <f>IF($C23="","",IF($E23="",Standardtal!$E$5*O23*O$7*2,(Standardtal!$E$5*O23*O$7+Standardtal!$E$6*O$7*O23)))</f>
        <v/>
      </c>
      <c r="AK23" s="246" t="str">
        <f>IF($C23="","",IF($E23="",Standardtal!$E$5*P23*P$7*2,(Standardtal!$E$5*P23*P$7+Standardtal!$E$6*P$7*P23)))</f>
        <v/>
      </c>
      <c r="AL23" s="246" t="str">
        <f>IF($C23="","",IF($E23="",Standardtal!$E$5*Q23*Q$7*2,(Standardtal!$E$5*Q23*Q$7+Standardtal!$E$6*Q$7*Q23)))</f>
        <v/>
      </c>
      <c r="AM23" s="246" t="str">
        <f>IF($C23="","",IF($E23="",Standardtal!$E$5*R23*R$7*2,(Standardtal!$E$5*R23*R$7+Standardtal!$E$6*R$7*R23)))</f>
        <v/>
      </c>
      <c r="AN23" s="250"/>
      <c r="AO23" s="246" t="str">
        <f>IF($C23="","",IF(T23="",0,((Standardtal!$E$5*T$7)+(Standardtal!$E$6*T$7))*T23))</f>
        <v/>
      </c>
      <c r="AP23" s="246" t="str">
        <f>IF($C23="","",IF(U23="",0,((Standardtal!$E$5*U$7)+(Standardtal!$E$6*U$7))*U23))</f>
        <v/>
      </c>
      <c r="AQ23" s="246" t="str">
        <f>IF($C23="","",IF(V23="",0,((Standardtal!$E$5*V$7)+(Standardtal!$E$6*V$7))*V23))</f>
        <v/>
      </c>
      <c r="AR23" s="246" t="str">
        <f>IF($C23="","",IF(W23="",0,((Standardtal!$E$5*W$7)+(Standardtal!$E$6*W$7))*W23))</f>
        <v/>
      </c>
      <c r="AS23" s="246" t="str">
        <f>IF($C23="","",IF(X23="",0,((Standardtal!$E$5*X$7)+(Standardtal!$E$6*X$7))*X23))</f>
        <v/>
      </c>
      <c r="AT23" s="246" t="str">
        <f>IF($C23="","",IF(Y23="",0,((Standardtal!$E$5*Y$7)+(Standardtal!$E$6*Y$7))*Y23))</f>
        <v/>
      </c>
      <c r="AU23" s="250"/>
      <c r="AV23" s="246" t="str">
        <f>IF($C23="","",IF(AA23="",0,((Standardtal!$E$8*AA$7)+(Standardtal!$E$9*AA$7))*AA23))</f>
        <v/>
      </c>
      <c r="AW23" s="246" t="str">
        <f>IF($C23="","",IF(AB23="",0,((Standardtal!$E$8*AB$7)+(Standardtal!$E$9*AB$7))*AB23))</f>
        <v/>
      </c>
      <c r="AX23" s="246" t="str">
        <f>IF($C23="","",IF(AC23="",0,((Standardtal!$E$8*AC$7)+(Standardtal!$E$9*AC$7))*AC23))</f>
        <v/>
      </c>
      <c r="AY23" s="246" t="str">
        <f>IF($C23="","",IF(AD23="",0,((Standardtal!$E$8*AD$7)+(Standardtal!$E$9*AD$7))*AD23))</f>
        <v/>
      </c>
      <c r="AZ23" s="246" t="str">
        <f>IF($C23="","",IF(AE23="",0,((Standardtal!$E$8*AE$7)+(Standardtal!$E$9*AE$7))*AE23))</f>
        <v/>
      </c>
      <c r="BA23" s="246" t="str">
        <f>IF($C23="","",IF(AF23="",0,((Standardtal!$E$8*AF$7)+(Standardtal!$E$9*AF$7))*AF23))</f>
        <v/>
      </c>
      <c r="BB23" s="245"/>
      <c r="BC23" s="246" t="str">
        <f t="shared" si="11"/>
        <v/>
      </c>
      <c r="BD23" s="246" t="str">
        <f t="shared" si="12"/>
        <v/>
      </c>
      <c r="BE23" s="246" t="str">
        <f t="shared" si="12"/>
        <v/>
      </c>
      <c r="BF23" s="246" t="str">
        <f t="shared" si="12"/>
        <v/>
      </c>
      <c r="BG23" s="246" t="str">
        <f t="shared" si="12"/>
        <v/>
      </c>
      <c r="BH23" s="246" t="str">
        <f t="shared" si="12"/>
        <v/>
      </c>
      <c r="BI23" s="245"/>
      <c r="BJ23" s="246" t="str">
        <f>IF(C23="","",VLOOKUP(B23,Standardtal!$A$5:$B$37,2,FALSE))</f>
        <v/>
      </c>
      <c r="BK23" s="251"/>
      <c r="BL23" s="244" t="str">
        <f t="shared" si="17"/>
        <v/>
      </c>
      <c r="BM23" s="244" t="str">
        <f t="shared" si="17"/>
        <v/>
      </c>
      <c r="BN23" s="244" t="str">
        <f t="shared" si="17"/>
        <v/>
      </c>
      <c r="BO23" s="244" t="str">
        <f t="shared" si="17"/>
        <v/>
      </c>
      <c r="BP23" s="244" t="str">
        <f t="shared" si="17"/>
        <v/>
      </c>
      <c r="BQ23" s="244" t="str">
        <f t="shared" si="17"/>
        <v/>
      </c>
      <c r="BR23" s="245"/>
      <c r="BS23" s="246" t="str">
        <f t="shared" si="14"/>
        <v/>
      </c>
      <c r="BT23" s="246" t="str">
        <f t="shared" si="15"/>
        <v/>
      </c>
      <c r="BU23" s="246" t="str">
        <f t="shared" si="15"/>
        <v/>
      </c>
      <c r="BV23" s="246" t="str">
        <f t="shared" si="15"/>
        <v/>
      </c>
      <c r="BW23" s="246" t="str">
        <f t="shared" si="15"/>
        <v/>
      </c>
      <c r="BX23" s="246" t="str">
        <f t="shared" si="15"/>
        <v/>
      </c>
      <c r="BY23" s="39"/>
    </row>
    <row r="24" spans="1:77" s="176" customFormat="1" ht="20.100000000000001" customHeight="1" x14ac:dyDescent="0.2">
      <c r="A24" s="39"/>
      <c r="B24" s="18" t="s">
        <v>86</v>
      </c>
      <c r="C24" s="6"/>
      <c r="D24" s="269"/>
      <c r="E24" s="275"/>
      <c r="F24" s="262"/>
      <c r="G24" s="276"/>
      <c r="H24" s="264"/>
      <c r="I24" s="264"/>
      <c r="J24" s="277"/>
      <c r="K24" s="126"/>
      <c r="L24" s="143"/>
      <c r="M24" s="244" t="str">
        <f t="shared" si="16"/>
        <v/>
      </c>
      <c r="N24" s="244" t="str">
        <f t="shared" si="8"/>
        <v/>
      </c>
      <c r="O24" s="244" t="str">
        <f t="shared" si="8"/>
        <v/>
      </c>
      <c r="P24" s="244" t="str">
        <f t="shared" si="8"/>
        <v/>
      </c>
      <c r="Q24" s="244" t="str">
        <f t="shared" si="8"/>
        <v/>
      </c>
      <c r="R24" s="244" t="str">
        <f t="shared" si="8"/>
        <v/>
      </c>
      <c r="S24" s="247"/>
      <c r="T24" s="244" t="str">
        <f t="shared" si="9"/>
        <v/>
      </c>
      <c r="U24" s="244" t="str">
        <f t="shared" si="9"/>
        <v/>
      </c>
      <c r="V24" s="244" t="str">
        <f t="shared" si="9"/>
        <v/>
      </c>
      <c r="W24" s="244" t="str">
        <f t="shared" si="9"/>
        <v/>
      </c>
      <c r="X24" s="244" t="str">
        <f t="shared" si="9"/>
        <v/>
      </c>
      <c r="Y24" s="244" t="str">
        <f t="shared" si="9"/>
        <v/>
      </c>
      <c r="Z24" s="247"/>
      <c r="AA24" s="248" t="str">
        <f t="shared" si="10"/>
        <v/>
      </c>
      <c r="AB24" s="248" t="str">
        <f t="shared" si="10"/>
        <v/>
      </c>
      <c r="AC24" s="248" t="str">
        <f t="shared" si="10"/>
        <v/>
      </c>
      <c r="AD24" s="248" t="str">
        <f t="shared" si="10"/>
        <v/>
      </c>
      <c r="AE24" s="248" t="str">
        <f t="shared" si="10"/>
        <v/>
      </c>
      <c r="AF24" s="248" t="str">
        <f t="shared" si="10"/>
        <v/>
      </c>
      <c r="AG24" s="249"/>
      <c r="AH24" s="246" t="str">
        <f>IF($C24="","",IF($E24="",Standardtal!$E$5*M24*M$7*2,(Standardtal!$E$5*M24*M$7+Standardtal!$E$6*M$7*M24)))</f>
        <v/>
      </c>
      <c r="AI24" s="246" t="str">
        <f>IF($C24="","",IF($E24="",Standardtal!$E$5*N24*N$7*2,(Standardtal!$E$5*N24*N$7+Standardtal!$E$6*N$7*N24)))</f>
        <v/>
      </c>
      <c r="AJ24" s="246" t="str">
        <f>IF($C24="","",IF($E24="",Standardtal!$E$5*O24*O$7*2,(Standardtal!$E$5*O24*O$7+Standardtal!$E$6*O$7*O24)))</f>
        <v/>
      </c>
      <c r="AK24" s="246" t="str">
        <f>IF($C24="","",IF($E24="",Standardtal!$E$5*P24*P$7*2,(Standardtal!$E$5*P24*P$7+Standardtal!$E$6*P$7*P24)))</f>
        <v/>
      </c>
      <c r="AL24" s="246" t="str">
        <f>IF($C24="","",IF($E24="",Standardtal!$E$5*Q24*Q$7*2,(Standardtal!$E$5*Q24*Q$7+Standardtal!$E$6*Q$7*Q24)))</f>
        <v/>
      </c>
      <c r="AM24" s="246" t="str">
        <f>IF($C24="","",IF($E24="",Standardtal!$E$5*R24*R$7*2,(Standardtal!$E$5*R24*R$7+Standardtal!$E$6*R$7*R24)))</f>
        <v/>
      </c>
      <c r="AN24" s="250"/>
      <c r="AO24" s="246" t="str">
        <f>IF($C24="","",IF(T24="",0,((Standardtal!$E$5*T$7)+(Standardtal!$E$6*T$7))*T24))</f>
        <v/>
      </c>
      <c r="AP24" s="246" t="str">
        <f>IF($C24="","",IF(U24="",0,((Standardtal!$E$5*U$7)+(Standardtal!$E$6*U$7))*U24))</f>
        <v/>
      </c>
      <c r="AQ24" s="246" t="str">
        <f>IF($C24="","",IF(V24="",0,((Standardtal!$E$5*V$7)+(Standardtal!$E$6*V$7))*V24))</f>
        <v/>
      </c>
      <c r="AR24" s="246" t="str">
        <f>IF($C24="","",IF(W24="",0,((Standardtal!$E$5*W$7)+(Standardtal!$E$6*W$7))*W24))</f>
        <v/>
      </c>
      <c r="AS24" s="246" t="str">
        <f>IF($C24="","",IF(X24="",0,((Standardtal!$E$5*X$7)+(Standardtal!$E$6*X$7))*X24))</f>
        <v/>
      </c>
      <c r="AT24" s="246" t="str">
        <f>IF($C24="","",IF(Y24="",0,((Standardtal!$E$5*Y$7)+(Standardtal!$E$6*Y$7))*Y24))</f>
        <v/>
      </c>
      <c r="AU24" s="250"/>
      <c r="AV24" s="246" t="str">
        <f>IF($C24="","",IF(AA24="",0,((Standardtal!$E$8*AA$7)+(Standardtal!$E$9*AA$7))*AA24))</f>
        <v/>
      </c>
      <c r="AW24" s="246" t="str">
        <f>IF($C24="","",IF(AB24="",0,((Standardtal!$E$8*AB$7)+(Standardtal!$E$9*AB$7))*AB24))</f>
        <v/>
      </c>
      <c r="AX24" s="246" t="str">
        <f>IF($C24="","",IF(AC24="",0,((Standardtal!$E$8*AC$7)+(Standardtal!$E$9*AC$7))*AC24))</f>
        <v/>
      </c>
      <c r="AY24" s="246" t="str">
        <f>IF($C24="","",IF(AD24="",0,((Standardtal!$E$8*AD$7)+(Standardtal!$E$9*AD$7))*AD24))</f>
        <v/>
      </c>
      <c r="AZ24" s="246" t="str">
        <f>IF($C24="","",IF(AE24="",0,((Standardtal!$E$8*AE$7)+(Standardtal!$E$9*AE$7))*AE24))</f>
        <v/>
      </c>
      <c r="BA24" s="246" t="str">
        <f>IF($C24="","",IF(AF24="",0,((Standardtal!$E$8*AF$7)+(Standardtal!$E$9*AF$7))*AF24))</f>
        <v/>
      </c>
      <c r="BB24" s="245"/>
      <c r="BC24" s="246" t="str">
        <f t="shared" si="11"/>
        <v/>
      </c>
      <c r="BD24" s="246" t="str">
        <f t="shared" si="12"/>
        <v/>
      </c>
      <c r="BE24" s="246" t="str">
        <f t="shared" si="12"/>
        <v/>
      </c>
      <c r="BF24" s="246" t="str">
        <f t="shared" si="12"/>
        <v/>
      </c>
      <c r="BG24" s="246" t="str">
        <f t="shared" si="12"/>
        <v/>
      </c>
      <c r="BH24" s="246" t="str">
        <f t="shared" si="12"/>
        <v/>
      </c>
      <c r="BI24" s="245"/>
      <c r="BJ24" s="246" t="str">
        <f>IF(C24="","",VLOOKUP(B24,Standardtal!$A$5:$B$37,2,FALSE))</f>
        <v/>
      </c>
      <c r="BK24" s="251"/>
      <c r="BL24" s="244" t="str">
        <f t="shared" si="17"/>
        <v/>
      </c>
      <c r="BM24" s="244" t="str">
        <f t="shared" si="17"/>
        <v/>
      </c>
      <c r="BN24" s="244" t="str">
        <f t="shared" si="17"/>
        <v/>
      </c>
      <c r="BO24" s="244" t="str">
        <f t="shared" si="17"/>
        <v/>
      </c>
      <c r="BP24" s="244" t="str">
        <f t="shared" si="17"/>
        <v/>
      </c>
      <c r="BQ24" s="244" t="str">
        <f t="shared" si="17"/>
        <v/>
      </c>
      <c r="BR24" s="245"/>
      <c r="BS24" s="246" t="str">
        <f t="shared" si="14"/>
        <v/>
      </c>
      <c r="BT24" s="246" t="str">
        <f t="shared" si="15"/>
        <v/>
      </c>
      <c r="BU24" s="246" t="str">
        <f t="shared" si="15"/>
        <v/>
      </c>
      <c r="BV24" s="246" t="str">
        <f t="shared" si="15"/>
        <v/>
      </c>
      <c r="BW24" s="246" t="str">
        <f t="shared" si="15"/>
        <v/>
      </c>
      <c r="BX24" s="246" t="str">
        <f t="shared" si="15"/>
        <v/>
      </c>
      <c r="BY24" s="39"/>
    </row>
    <row r="25" spans="1:77" s="176" customFormat="1" ht="20.100000000000001" customHeight="1" x14ac:dyDescent="0.2">
      <c r="A25" s="39"/>
      <c r="B25" s="18" t="s">
        <v>75</v>
      </c>
      <c r="C25" s="6">
        <v>1</v>
      </c>
      <c r="D25" s="269">
        <v>100</v>
      </c>
      <c r="E25" s="275"/>
      <c r="F25" s="262"/>
      <c r="G25" s="276"/>
      <c r="H25" s="264"/>
      <c r="I25" s="264"/>
      <c r="J25" s="277"/>
      <c r="K25" s="126"/>
      <c r="L25" s="143"/>
      <c r="M25" s="244">
        <f t="shared" si="16"/>
        <v>1</v>
      </c>
      <c r="N25" s="244">
        <f t="shared" si="8"/>
        <v>1</v>
      </c>
      <c r="O25" s="244">
        <f t="shared" si="8"/>
        <v>1</v>
      </c>
      <c r="P25" s="244">
        <f t="shared" si="8"/>
        <v>1</v>
      </c>
      <c r="Q25" s="244">
        <f t="shared" si="8"/>
        <v>1</v>
      </c>
      <c r="R25" s="244">
        <f t="shared" si="8"/>
        <v>1</v>
      </c>
      <c r="S25" s="247"/>
      <c r="T25" s="244" t="str">
        <f t="shared" si="9"/>
        <v/>
      </c>
      <c r="U25" s="244" t="str">
        <f t="shared" si="9"/>
        <v/>
      </c>
      <c r="V25" s="244" t="str">
        <f t="shared" si="9"/>
        <v/>
      </c>
      <c r="W25" s="244" t="str">
        <f t="shared" si="9"/>
        <v/>
      </c>
      <c r="X25" s="244" t="str">
        <f t="shared" si="9"/>
        <v/>
      </c>
      <c r="Y25" s="244" t="str">
        <f t="shared" si="9"/>
        <v/>
      </c>
      <c r="Z25" s="247"/>
      <c r="AA25" s="248" t="str">
        <f t="shared" si="10"/>
        <v/>
      </c>
      <c r="AB25" s="248" t="str">
        <f t="shared" si="10"/>
        <v/>
      </c>
      <c r="AC25" s="248" t="str">
        <f t="shared" si="10"/>
        <v/>
      </c>
      <c r="AD25" s="248" t="str">
        <f t="shared" si="10"/>
        <v/>
      </c>
      <c r="AE25" s="248" t="str">
        <f t="shared" si="10"/>
        <v/>
      </c>
      <c r="AF25" s="248" t="str">
        <f t="shared" si="10"/>
        <v/>
      </c>
      <c r="AG25" s="249"/>
      <c r="AH25" s="246">
        <f>IF($C25="","",IF($E25="",Standardtal!$E$5*M25*M$7*2,(Standardtal!$E$5*M25*M$7+Standardtal!$E$6*M$7*M25)))</f>
        <v>8.064516129032258</v>
      </c>
      <c r="AI25" s="246">
        <f>IF($C25="","",IF($E25="",Standardtal!$E$5*N25*N$7*2,(Standardtal!$E$5*N25*N$7+Standardtal!$E$6*N$7*N25)))</f>
        <v>8.064516129032258</v>
      </c>
      <c r="AJ25" s="246">
        <f>IF($C25="","",IF($E25="",Standardtal!$E$5*O25*O$7*2,(Standardtal!$E$5*O25*O$7+Standardtal!$E$6*O$7*O25)))</f>
        <v>8.064516129032258</v>
      </c>
      <c r="AK25" s="246">
        <f>IF($C25="","",IF($E25="",Standardtal!$E$5*P25*P$7*2,(Standardtal!$E$5*P25*P$7+Standardtal!$E$6*P$7*P25)))</f>
        <v>8.064516129032258</v>
      </c>
      <c r="AL25" s="246">
        <f>IF($C25="","",IF($E25="",Standardtal!$E$5*Q25*Q$7*2,(Standardtal!$E$5*Q25*Q$7+Standardtal!$E$6*Q$7*Q25)))</f>
        <v>8.064516129032258</v>
      </c>
      <c r="AM25" s="246">
        <f>IF($C25="","",IF($E25="",Standardtal!$E$5*R25*R$7*2,(Standardtal!$E$5*R25*R$7+Standardtal!$E$6*R$7*R25)))</f>
        <v>8.064516129032258</v>
      </c>
      <c r="AN25" s="250"/>
      <c r="AO25" s="246">
        <f>IF($C25="","",IF(T25="",0,((Standardtal!$E$5*T$7)+(Standardtal!$E$6*T$7))*T25))</f>
        <v>0</v>
      </c>
      <c r="AP25" s="246">
        <f>IF($C25="","",IF(U25="",0,((Standardtal!$E$5*U$7)+(Standardtal!$E$6*U$7))*U25))</f>
        <v>0</v>
      </c>
      <c r="AQ25" s="246">
        <f>IF($C25="","",IF(V25="",0,((Standardtal!$E$5*V$7)+(Standardtal!$E$6*V$7))*V25))</f>
        <v>0</v>
      </c>
      <c r="AR25" s="246">
        <f>IF($C25="","",IF(W25="",0,((Standardtal!$E$5*W$7)+(Standardtal!$E$6*W$7))*W25))</f>
        <v>0</v>
      </c>
      <c r="AS25" s="246">
        <f>IF($C25="","",IF(X25="",0,((Standardtal!$E$5*X$7)+(Standardtal!$E$6*X$7))*X25))</f>
        <v>0</v>
      </c>
      <c r="AT25" s="246">
        <f>IF($C25="","",IF(Y25="",0,((Standardtal!$E$5*Y$7)+(Standardtal!$E$6*Y$7))*Y25))</f>
        <v>0</v>
      </c>
      <c r="AU25" s="250"/>
      <c r="AV25" s="246">
        <f>IF($C25="","",IF(AA25="",0,((Standardtal!$E$8*AA$7)+(Standardtal!$E$9*AA$7))*AA25))</f>
        <v>0</v>
      </c>
      <c r="AW25" s="246">
        <f>IF($C25="","",IF(AB25="",0,((Standardtal!$E$8*AB$7)+(Standardtal!$E$9*AB$7))*AB25))</f>
        <v>0</v>
      </c>
      <c r="AX25" s="246">
        <f>IF($C25="","",IF(AC25="",0,((Standardtal!$E$8*AC$7)+(Standardtal!$E$9*AC$7))*AC25))</f>
        <v>0</v>
      </c>
      <c r="AY25" s="246">
        <f>IF($C25="","",IF(AD25="",0,((Standardtal!$E$8*AD$7)+(Standardtal!$E$9*AD$7))*AD25))</f>
        <v>0</v>
      </c>
      <c r="AZ25" s="246">
        <f>IF($C25="","",IF(AE25="",0,((Standardtal!$E$8*AE$7)+(Standardtal!$E$9*AE$7))*AE25))</f>
        <v>0</v>
      </c>
      <c r="BA25" s="246">
        <f>IF($C25="","",IF(AF25="",0,((Standardtal!$E$8*AF$7)+(Standardtal!$E$9*AF$7))*AF25))</f>
        <v>0</v>
      </c>
      <c r="BB25" s="245"/>
      <c r="BC25" s="246">
        <f t="shared" si="11"/>
        <v>8.064516129032258</v>
      </c>
      <c r="BD25" s="246">
        <f t="shared" ref="BD25:BH31" si="18">IFERROR(AI25+AP25+AW25,"")</f>
        <v>8.064516129032258</v>
      </c>
      <c r="BE25" s="246">
        <f t="shared" si="18"/>
        <v>8.064516129032258</v>
      </c>
      <c r="BF25" s="246">
        <f t="shared" si="18"/>
        <v>8.064516129032258</v>
      </c>
      <c r="BG25" s="246">
        <f t="shared" si="18"/>
        <v>8.064516129032258</v>
      </c>
      <c r="BH25" s="246">
        <f t="shared" si="18"/>
        <v>8.064516129032258</v>
      </c>
      <c r="BI25" s="245"/>
      <c r="BJ25" s="246">
        <f>IF(C25="","",VLOOKUP(B25,Standardtal!$A$5:$B$37,2,FALSE))</f>
        <v>44</v>
      </c>
      <c r="BK25" s="251"/>
      <c r="BL25" s="244">
        <f t="shared" si="17"/>
        <v>44</v>
      </c>
      <c r="BM25" s="244">
        <f t="shared" si="17"/>
        <v>132</v>
      </c>
      <c r="BN25" s="244">
        <f t="shared" si="17"/>
        <v>308</v>
      </c>
      <c r="BO25" s="244">
        <f t="shared" si="17"/>
        <v>440</v>
      </c>
      <c r="BP25" s="244">
        <f t="shared" si="17"/>
        <v>528</v>
      </c>
      <c r="BQ25" s="244">
        <f t="shared" si="17"/>
        <v>660</v>
      </c>
      <c r="BR25" s="245"/>
      <c r="BS25" s="246">
        <f t="shared" si="14"/>
        <v>15.489467162329618</v>
      </c>
      <c r="BT25" s="246">
        <f t="shared" ref="BT25:BX31" si="19">IF($C25="","",(BD25/(BD25+BM25))*100)</f>
        <v>5.7577153385536626</v>
      </c>
      <c r="BU25" s="246">
        <f t="shared" si="19"/>
        <v>2.5515411308430291</v>
      </c>
      <c r="BV25" s="246">
        <f t="shared" si="19"/>
        <v>1.7998560115190785</v>
      </c>
      <c r="BW25" s="246">
        <f t="shared" si="19"/>
        <v>1.5043928270550004</v>
      </c>
      <c r="BX25" s="246">
        <f t="shared" si="19"/>
        <v>1.2071463061323031</v>
      </c>
      <c r="BY25" s="39"/>
    </row>
    <row r="26" spans="1:77" s="176" customFormat="1" ht="20.100000000000001" customHeight="1" x14ac:dyDescent="0.2">
      <c r="A26" s="39"/>
      <c r="B26" s="260" t="s">
        <v>85</v>
      </c>
      <c r="C26" s="6"/>
      <c r="D26" s="269"/>
      <c r="E26" s="275"/>
      <c r="F26" s="262"/>
      <c r="G26" s="276"/>
      <c r="H26" s="264"/>
      <c r="I26" s="264"/>
      <c r="J26" s="277"/>
      <c r="K26" s="126"/>
      <c r="L26" s="143"/>
      <c r="M26" s="244" t="str">
        <f t="shared" si="16"/>
        <v/>
      </c>
      <c r="N26" s="244" t="str">
        <f t="shared" si="8"/>
        <v/>
      </c>
      <c r="O26" s="244" t="str">
        <f t="shared" si="8"/>
        <v/>
      </c>
      <c r="P26" s="244" t="str">
        <f t="shared" si="8"/>
        <v/>
      </c>
      <c r="Q26" s="244" t="str">
        <f t="shared" si="8"/>
        <v/>
      </c>
      <c r="R26" s="244" t="str">
        <f t="shared" si="8"/>
        <v/>
      </c>
      <c r="S26" s="247"/>
      <c r="T26" s="244" t="str">
        <f t="shared" si="9"/>
        <v/>
      </c>
      <c r="U26" s="244" t="str">
        <f t="shared" si="9"/>
        <v/>
      </c>
      <c r="V26" s="244" t="str">
        <f t="shared" si="9"/>
        <v/>
      </c>
      <c r="W26" s="244" t="str">
        <f t="shared" si="9"/>
        <v/>
      </c>
      <c r="X26" s="244" t="str">
        <f t="shared" si="9"/>
        <v/>
      </c>
      <c r="Y26" s="244" t="str">
        <f t="shared" si="9"/>
        <v/>
      </c>
      <c r="Z26" s="247"/>
      <c r="AA26" s="248" t="str">
        <f t="shared" si="10"/>
        <v/>
      </c>
      <c r="AB26" s="248" t="str">
        <f t="shared" si="10"/>
        <v/>
      </c>
      <c r="AC26" s="248" t="str">
        <f t="shared" si="10"/>
        <v/>
      </c>
      <c r="AD26" s="248" t="str">
        <f t="shared" si="10"/>
        <v/>
      </c>
      <c r="AE26" s="248" t="str">
        <f t="shared" si="10"/>
        <v/>
      </c>
      <c r="AF26" s="248" t="str">
        <f t="shared" si="10"/>
        <v/>
      </c>
      <c r="AG26" s="249"/>
      <c r="AH26" s="246" t="str">
        <f>IF($C26="","",IF($E26="",Standardtal!$E$5*M26*M$7*2,(Standardtal!$E$5*M26*M$7+Standardtal!$E$6*M$7*M26)))</f>
        <v/>
      </c>
      <c r="AI26" s="246" t="str">
        <f>IF($C26="","",IF($E26="",Standardtal!$E$5*N26*N$7*2,(Standardtal!$E$5*N26*N$7+Standardtal!$E$6*N$7*N26)))</f>
        <v/>
      </c>
      <c r="AJ26" s="246" t="str">
        <f>IF($C26="","",IF($E26="",Standardtal!$E$5*O26*O$7*2,(Standardtal!$E$5*O26*O$7+Standardtal!$E$6*O$7*O26)))</f>
        <v/>
      </c>
      <c r="AK26" s="246" t="str">
        <f>IF($C26="","",IF($E26="",Standardtal!$E$5*P26*P$7*2,(Standardtal!$E$5*P26*P$7+Standardtal!$E$6*P$7*P26)))</f>
        <v/>
      </c>
      <c r="AL26" s="246" t="str">
        <f>IF($C26="","",IF($E26="",Standardtal!$E$5*Q26*Q$7*2,(Standardtal!$E$5*Q26*Q$7+Standardtal!$E$6*Q$7*Q26)))</f>
        <v/>
      </c>
      <c r="AM26" s="246" t="str">
        <f>IF($C26="","",IF($E26="",Standardtal!$E$5*R26*R$7*2,(Standardtal!$E$5*R26*R$7+Standardtal!$E$6*R$7*R26)))</f>
        <v/>
      </c>
      <c r="AN26" s="250"/>
      <c r="AO26" s="246" t="str">
        <f>IF($C26="","",IF(T26="",0,((Standardtal!$E$5*T$7)+(Standardtal!$E$6*T$7))*T26))</f>
        <v/>
      </c>
      <c r="AP26" s="246" t="str">
        <f>IF($C26="","",IF(U26="",0,((Standardtal!$E$5*U$7)+(Standardtal!$E$6*U$7))*U26))</f>
        <v/>
      </c>
      <c r="AQ26" s="246" t="str">
        <f>IF($C26="","",IF(V26="",0,((Standardtal!$E$5*V$7)+(Standardtal!$E$6*V$7))*V26))</f>
        <v/>
      </c>
      <c r="AR26" s="246" t="str">
        <f>IF($C26="","",IF(W26="",0,((Standardtal!$E$5*W$7)+(Standardtal!$E$6*W$7))*W26))</f>
        <v/>
      </c>
      <c r="AS26" s="246" t="str">
        <f>IF($C26="","",IF(X26="",0,((Standardtal!$E$5*X$7)+(Standardtal!$E$6*X$7))*X26))</f>
        <v/>
      </c>
      <c r="AT26" s="246" t="str">
        <f>IF($C26="","",IF(Y26="",0,((Standardtal!$E$5*Y$7)+(Standardtal!$E$6*Y$7))*Y26))</f>
        <v/>
      </c>
      <c r="AU26" s="250"/>
      <c r="AV26" s="246" t="str">
        <f>IF($C26="","",IF(AA26="",0,((Standardtal!$E$8*AA$7)+(Standardtal!$E$9*AA$7))*AA26))</f>
        <v/>
      </c>
      <c r="AW26" s="246" t="str">
        <f>IF($C26="","",IF(AB26="",0,((Standardtal!$E$8*AB$7)+(Standardtal!$E$9*AB$7))*AB26))</f>
        <v/>
      </c>
      <c r="AX26" s="246" t="str">
        <f>IF($C26="","",IF(AC26="",0,((Standardtal!$E$8*AC$7)+(Standardtal!$E$9*AC$7))*AC26))</f>
        <v/>
      </c>
      <c r="AY26" s="246" t="str">
        <f>IF($C26="","",IF(AD26="",0,((Standardtal!$E$8*AD$7)+(Standardtal!$E$9*AD$7))*AD26))</f>
        <v/>
      </c>
      <c r="AZ26" s="246" t="str">
        <f>IF($C26="","",IF(AE26="",0,((Standardtal!$E$8*AE$7)+(Standardtal!$E$9*AE$7))*AE26))</f>
        <v/>
      </c>
      <c r="BA26" s="246" t="str">
        <f>IF($C26="","",IF(AF26="",0,((Standardtal!$E$8*AF$7)+(Standardtal!$E$9*AF$7))*AF26))</f>
        <v/>
      </c>
      <c r="BB26" s="245"/>
      <c r="BC26" s="246" t="str">
        <f t="shared" si="11"/>
        <v/>
      </c>
      <c r="BD26" s="246" t="str">
        <f t="shared" si="18"/>
        <v/>
      </c>
      <c r="BE26" s="246" t="str">
        <f t="shared" si="18"/>
        <v/>
      </c>
      <c r="BF26" s="246" t="str">
        <f t="shared" si="18"/>
        <v/>
      </c>
      <c r="BG26" s="246" t="str">
        <f t="shared" si="18"/>
        <v/>
      </c>
      <c r="BH26" s="246" t="str">
        <f t="shared" si="18"/>
        <v/>
      </c>
      <c r="BI26" s="245"/>
      <c r="BJ26" s="246" t="str">
        <f>IF(C26="","",VLOOKUP(B26,Standardtal!$A$5:$B$37,2,FALSE))</f>
        <v/>
      </c>
      <c r="BK26" s="251"/>
      <c r="BL26" s="244" t="str">
        <f t="shared" si="17"/>
        <v/>
      </c>
      <c r="BM26" s="244" t="str">
        <f t="shared" si="17"/>
        <v/>
      </c>
      <c r="BN26" s="244" t="str">
        <f t="shared" si="17"/>
        <v/>
      </c>
      <c r="BO26" s="244" t="str">
        <f t="shared" si="17"/>
        <v/>
      </c>
      <c r="BP26" s="244" t="str">
        <f t="shared" si="17"/>
        <v/>
      </c>
      <c r="BQ26" s="244" t="str">
        <f t="shared" si="17"/>
        <v/>
      </c>
      <c r="BR26" s="245"/>
      <c r="BS26" s="246" t="str">
        <f t="shared" si="14"/>
        <v/>
      </c>
      <c r="BT26" s="246" t="str">
        <f t="shared" si="19"/>
        <v/>
      </c>
      <c r="BU26" s="246" t="str">
        <f t="shared" si="19"/>
        <v/>
      </c>
      <c r="BV26" s="246" t="str">
        <f t="shared" si="19"/>
        <v/>
      </c>
      <c r="BW26" s="246" t="str">
        <f t="shared" si="19"/>
        <v/>
      </c>
      <c r="BX26" s="246" t="str">
        <f t="shared" si="19"/>
        <v/>
      </c>
      <c r="BY26" s="39"/>
    </row>
    <row r="27" spans="1:77" s="176" customFormat="1" ht="20.100000000000001" customHeight="1" x14ac:dyDescent="0.2">
      <c r="A27" s="39"/>
      <c r="B27" s="260" t="s">
        <v>82</v>
      </c>
      <c r="C27" s="6"/>
      <c r="D27" s="269"/>
      <c r="E27" s="275"/>
      <c r="F27" s="262"/>
      <c r="G27" s="276"/>
      <c r="H27" s="264"/>
      <c r="I27" s="264"/>
      <c r="J27" s="277"/>
      <c r="K27" s="126"/>
      <c r="L27" s="143"/>
      <c r="M27" s="244" t="str">
        <f t="shared" si="16"/>
        <v/>
      </c>
      <c r="N27" s="244" t="str">
        <f t="shared" si="8"/>
        <v/>
      </c>
      <c r="O27" s="244" t="str">
        <f t="shared" si="8"/>
        <v/>
      </c>
      <c r="P27" s="244" t="str">
        <f t="shared" si="8"/>
        <v/>
      </c>
      <c r="Q27" s="244" t="str">
        <f t="shared" si="8"/>
        <v/>
      </c>
      <c r="R27" s="244" t="str">
        <f t="shared" si="8"/>
        <v/>
      </c>
      <c r="S27" s="247"/>
      <c r="T27" s="244" t="str">
        <f t="shared" si="9"/>
        <v/>
      </c>
      <c r="U27" s="244" t="str">
        <f t="shared" si="9"/>
        <v/>
      </c>
      <c r="V27" s="244" t="str">
        <f t="shared" si="9"/>
        <v/>
      </c>
      <c r="W27" s="244" t="str">
        <f t="shared" si="9"/>
        <v/>
      </c>
      <c r="X27" s="244" t="str">
        <f t="shared" si="9"/>
        <v/>
      </c>
      <c r="Y27" s="244" t="str">
        <f t="shared" si="9"/>
        <v/>
      </c>
      <c r="Z27" s="247"/>
      <c r="AA27" s="248" t="str">
        <f t="shared" si="10"/>
        <v/>
      </c>
      <c r="AB27" s="248" t="str">
        <f t="shared" si="10"/>
        <v/>
      </c>
      <c r="AC27" s="248" t="str">
        <f t="shared" si="10"/>
        <v/>
      </c>
      <c r="AD27" s="248" t="str">
        <f t="shared" si="10"/>
        <v/>
      </c>
      <c r="AE27" s="248" t="str">
        <f t="shared" si="10"/>
        <v/>
      </c>
      <c r="AF27" s="248" t="str">
        <f t="shared" si="10"/>
        <v/>
      </c>
      <c r="AG27" s="249"/>
      <c r="AH27" s="246" t="str">
        <f>IF($C27="","",IF($E27="",Standardtal!$E$5*M27*M$7*2,(Standardtal!$E$5*M27*M$7+Standardtal!$E$6*M$7*M27)))</f>
        <v/>
      </c>
      <c r="AI27" s="246" t="str">
        <f>IF($C27="","",IF($E27="",Standardtal!$E$5*N27*N$7*2,(Standardtal!$E$5*N27*N$7+Standardtal!$E$6*N$7*N27)))</f>
        <v/>
      </c>
      <c r="AJ27" s="246" t="str">
        <f>IF($C27="","",IF($E27="",Standardtal!$E$5*O27*O$7*2,(Standardtal!$E$5*O27*O$7+Standardtal!$E$6*O$7*O27)))</f>
        <v/>
      </c>
      <c r="AK27" s="246" t="str">
        <f>IF($C27="","",IF($E27="",Standardtal!$E$5*P27*P$7*2,(Standardtal!$E$5*P27*P$7+Standardtal!$E$6*P$7*P27)))</f>
        <v/>
      </c>
      <c r="AL27" s="246" t="str">
        <f>IF($C27="","",IF($E27="",Standardtal!$E$5*Q27*Q$7*2,(Standardtal!$E$5*Q27*Q$7+Standardtal!$E$6*Q$7*Q27)))</f>
        <v/>
      </c>
      <c r="AM27" s="246" t="str">
        <f>IF($C27="","",IF($E27="",Standardtal!$E$5*R27*R$7*2,(Standardtal!$E$5*R27*R$7+Standardtal!$E$6*R$7*R27)))</f>
        <v/>
      </c>
      <c r="AN27" s="250"/>
      <c r="AO27" s="246" t="str">
        <f>IF($C27="","",IF(T27="",0,((Standardtal!$E$5*T$7)+(Standardtal!$E$6*T$7))*T27))</f>
        <v/>
      </c>
      <c r="AP27" s="246" t="str">
        <f>IF($C27="","",IF(U27="",0,((Standardtal!$E$5*U$7)+(Standardtal!$E$6*U$7))*U27))</f>
        <v/>
      </c>
      <c r="AQ27" s="246" t="str">
        <f>IF($C27="","",IF(V27="",0,((Standardtal!$E$5*V$7)+(Standardtal!$E$6*V$7))*V27))</f>
        <v/>
      </c>
      <c r="AR27" s="246" t="str">
        <f>IF($C27="","",IF(W27="",0,((Standardtal!$E$5*W$7)+(Standardtal!$E$6*W$7))*W27))</f>
        <v/>
      </c>
      <c r="AS27" s="246" t="str">
        <f>IF($C27="","",IF(X27="",0,((Standardtal!$E$5*X$7)+(Standardtal!$E$6*X$7))*X27))</f>
        <v/>
      </c>
      <c r="AT27" s="246" t="str">
        <f>IF($C27="","",IF(Y27="",0,((Standardtal!$E$5*Y$7)+(Standardtal!$E$6*Y$7))*Y27))</f>
        <v/>
      </c>
      <c r="AU27" s="250"/>
      <c r="AV27" s="246" t="str">
        <f>IF($C27="","",IF(AA27="",0,((Standardtal!$E$8*AA$7)+(Standardtal!$E$9*AA$7))*AA27))</f>
        <v/>
      </c>
      <c r="AW27" s="246" t="str">
        <f>IF($C27="","",IF(AB27="",0,((Standardtal!$E$8*AB$7)+(Standardtal!$E$9*AB$7))*AB27))</f>
        <v/>
      </c>
      <c r="AX27" s="246" t="str">
        <f>IF($C27="","",IF(AC27="",0,((Standardtal!$E$8*AC$7)+(Standardtal!$E$9*AC$7))*AC27))</f>
        <v/>
      </c>
      <c r="AY27" s="246" t="str">
        <f>IF($C27="","",IF(AD27="",0,((Standardtal!$E$8*AD$7)+(Standardtal!$E$9*AD$7))*AD27))</f>
        <v/>
      </c>
      <c r="AZ27" s="246" t="str">
        <f>IF($C27="","",IF(AE27="",0,((Standardtal!$E$8*AE$7)+(Standardtal!$E$9*AE$7))*AE27))</f>
        <v/>
      </c>
      <c r="BA27" s="246" t="str">
        <f>IF($C27="","",IF(AF27="",0,((Standardtal!$E$8*AF$7)+(Standardtal!$E$9*AF$7))*AF27))</f>
        <v/>
      </c>
      <c r="BB27" s="245"/>
      <c r="BC27" s="246" t="str">
        <f t="shared" si="11"/>
        <v/>
      </c>
      <c r="BD27" s="246" t="str">
        <f t="shared" si="18"/>
        <v/>
      </c>
      <c r="BE27" s="246" t="str">
        <f t="shared" si="18"/>
        <v/>
      </c>
      <c r="BF27" s="246" t="str">
        <f t="shared" si="18"/>
        <v/>
      </c>
      <c r="BG27" s="246" t="str">
        <f t="shared" si="18"/>
        <v/>
      </c>
      <c r="BH27" s="246" t="str">
        <f t="shared" si="18"/>
        <v/>
      </c>
      <c r="BI27" s="245"/>
      <c r="BJ27" s="246" t="str">
        <f>IF(C27="","",VLOOKUP(B27,Standardtal!$A$5:$B$37,2,FALSE))</f>
        <v/>
      </c>
      <c r="BK27" s="251"/>
      <c r="BL27" s="244" t="str">
        <f t="shared" si="17"/>
        <v/>
      </c>
      <c r="BM27" s="244" t="str">
        <f t="shared" si="17"/>
        <v/>
      </c>
      <c r="BN27" s="244" t="str">
        <f t="shared" si="17"/>
        <v/>
      </c>
      <c r="BO27" s="244" t="str">
        <f t="shared" si="17"/>
        <v/>
      </c>
      <c r="BP27" s="244" t="str">
        <f t="shared" si="17"/>
        <v/>
      </c>
      <c r="BQ27" s="244" t="str">
        <f t="shared" si="17"/>
        <v/>
      </c>
      <c r="BR27" s="245"/>
      <c r="BS27" s="246" t="str">
        <f t="shared" si="14"/>
        <v/>
      </c>
      <c r="BT27" s="246" t="str">
        <f t="shared" si="19"/>
        <v/>
      </c>
      <c r="BU27" s="246" t="str">
        <f t="shared" si="19"/>
        <v/>
      </c>
      <c r="BV27" s="246" t="str">
        <f t="shared" si="19"/>
        <v/>
      </c>
      <c r="BW27" s="246" t="str">
        <f t="shared" si="19"/>
        <v/>
      </c>
      <c r="BX27" s="246" t="str">
        <f t="shared" si="19"/>
        <v/>
      </c>
      <c r="BY27" s="39"/>
    </row>
    <row r="28" spans="1:77" s="176" customFormat="1" ht="20.100000000000001" customHeight="1" x14ac:dyDescent="0.2">
      <c r="A28" s="39"/>
      <c r="B28" s="260" t="s">
        <v>83</v>
      </c>
      <c r="C28" s="6"/>
      <c r="D28" s="269"/>
      <c r="E28" s="275"/>
      <c r="F28" s="262"/>
      <c r="G28" s="276"/>
      <c r="H28" s="264"/>
      <c r="I28" s="264"/>
      <c r="J28" s="277"/>
      <c r="K28" s="126"/>
      <c r="L28" s="143"/>
      <c r="M28" s="244" t="str">
        <f t="shared" si="16"/>
        <v/>
      </c>
      <c r="N28" s="244" t="str">
        <f t="shared" si="8"/>
        <v/>
      </c>
      <c r="O28" s="244" t="str">
        <f t="shared" si="8"/>
        <v/>
      </c>
      <c r="P28" s="244" t="str">
        <f t="shared" si="8"/>
        <v/>
      </c>
      <c r="Q28" s="244" t="str">
        <f t="shared" si="8"/>
        <v/>
      </c>
      <c r="R28" s="244" t="str">
        <f t="shared" si="8"/>
        <v/>
      </c>
      <c r="S28" s="247"/>
      <c r="T28" s="244" t="str">
        <f t="shared" si="9"/>
        <v/>
      </c>
      <c r="U28" s="244" t="str">
        <f t="shared" si="9"/>
        <v/>
      </c>
      <c r="V28" s="244" t="str">
        <f t="shared" si="9"/>
        <v/>
      </c>
      <c r="W28" s="244" t="str">
        <f t="shared" si="9"/>
        <v/>
      </c>
      <c r="X28" s="244" t="str">
        <f t="shared" si="9"/>
        <v/>
      </c>
      <c r="Y28" s="244" t="str">
        <f t="shared" si="9"/>
        <v/>
      </c>
      <c r="Z28" s="247"/>
      <c r="AA28" s="248" t="str">
        <f t="shared" si="10"/>
        <v/>
      </c>
      <c r="AB28" s="248" t="str">
        <f t="shared" si="10"/>
        <v/>
      </c>
      <c r="AC28" s="248" t="str">
        <f t="shared" si="10"/>
        <v/>
      </c>
      <c r="AD28" s="248" t="str">
        <f t="shared" si="10"/>
        <v/>
      </c>
      <c r="AE28" s="248" t="str">
        <f t="shared" si="10"/>
        <v/>
      </c>
      <c r="AF28" s="248" t="str">
        <f t="shared" si="10"/>
        <v/>
      </c>
      <c r="AG28" s="249"/>
      <c r="AH28" s="246" t="str">
        <f>IF($C28="","",IF($E28="",Standardtal!$E$5*M28*M$7*2,(Standardtal!$E$5*M28*M$7+Standardtal!$E$6*M$7*M28)))</f>
        <v/>
      </c>
      <c r="AI28" s="246" t="str">
        <f>IF($C28="","",IF($E28="",Standardtal!$E$5*N28*N$7*2,(Standardtal!$E$5*N28*N$7+Standardtal!$E$6*N$7*N28)))</f>
        <v/>
      </c>
      <c r="AJ28" s="246" t="str">
        <f>IF($C28="","",IF($E28="",Standardtal!$E$5*O28*O$7*2,(Standardtal!$E$5*O28*O$7+Standardtal!$E$6*O$7*O28)))</f>
        <v/>
      </c>
      <c r="AK28" s="246" t="str">
        <f>IF($C28="","",IF($E28="",Standardtal!$E$5*P28*P$7*2,(Standardtal!$E$5*P28*P$7+Standardtal!$E$6*P$7*P28)))</f>
        <v/>
      </c>
      <c r="AL28" s="246" t="str">
        <f>IF($C28="","",IF($E28="",Standardtal!$E$5*Q28*Q$7*2,(Standardtal!$E$5*Q28*Q$7+Standardtal!$E$6*Q$7*Q28)))</f>
        <v/>
      </c>
      <c r="AM28" s="246" t="str">
        <f>IF($C28="","",IF($E28="",Standardtal!$E$5*R28*R$7*2,(Standardtal!$E$5*R28*R$7+Standardtal!$E$6*R$7*R28)))</f>
        <v/>
      </c>
      <c r="AN28" s="250"/>
      <c r="AO28" s="246" t="str">
        <f>IF($C28="","",IF(T28="",0,((Standardtal!$E$5*T$7)+(Standardtal!$E$6*T$7))*T28))</f>
        <v/>
      </c>
      <c r="AP28" s="246" t="str">
        <f>IF($C28="","",IF(U28="",0,((Standardtal!$E$5*U$7)+(Standardtal!$E$6*U$7))*U28))</f>
        <v/>
      </c>
      <c r="AQ28" s="246" t="str">
        <f>IF($C28="","",IF(V28="",0,((Standardtal!$E$5*V$7)+(Standardtal!$E$6*V$7))*V28))</f>
        <v/>
      </c>
      <c r="AR28" s="246" t="str">
        <f>IF($C28="","",IF(W28="",0,((Standardtal!$E$5*W$7)+(Standardtal!$E$6*W$7))*W28))</f>
        <v/>
      </c>
      <c r="AS28" s="246" t="str">
        <f>IF($C28="","",IF(X28="",0,((Standardtal!$E$5*X$7)+(Standardtal!$E$6*X$7))*X28))</f>
        <v/>
      </c>
      <c r="AT28" s="246" t="str">
        <f>IF($C28="","",IF(Y28="",0,((Standardtal!$E$5*Y$7)+(Standardtal!$E$6*Y$7))*Y28))</f>
        <v/>
      </c>
      <c r="AU28" s="250"/>
      <c r="AV28" s="246" t="str">
        <f>IF($C28="","",IF(AA28="",0,((Standardtal!$E$8*AA$7)+(Standardtal!$E$9*AA$7))*AA28))</f>
        <v/>
      </c>
      <c r="AW28" s="246" t="str">
        <f>IF($C28="","",IF(AB28="",0,((Standardtal!$E$8*AB$7)+(Standardtal!$E$9*AB$7))*AB28))</f>
        <v/>
      </c>
      <c r="AX28" s="246" t="str">
        <f>IF($C28="","",IF(AC28="",0,((Standardtal!$E$8*AC$7)+(Standardtal!$E$9*AC$7))*AC28))</f>
        <v/>
      </c>
      <c r="AY28" s="246" t="str">
        <f>IF($C28="","",IF(AD28="",0,((Standardtal!$E$8*AD$7)+(Standardtal!$E$9*AD$7))*AD28))</f>
        <v/>
      </c>
      <c r="AZ28" s="246" t="str">
        <f>IF($C28="","",IF(AE28="",0,((Standardtal!$E$8*AE$7)+(Standardtal!$E$9*AE$7))*AE28))</f>
        <v/>
      </c>
      <c r="BA28" s="246" t="str">
        <f>IF($C28="","",IF(AF28="",0,((Standardtal!$E$8*AF$7)+(Standardtal!$E$9*AF$7))*AF28))</f>
        <v/>
      </c>
      <c r="BB28" s="245"/>
      <c r="BC28" s="246" t="str">
        <f t="shared" si="11"/>
        <v/>
      </c>
      <c r="BD28" s="246" t="str">
        <f t="shared" si="18"/>
        <v/>
      </c>
      <c r="BE28" s="246" t="str">
        <f t="shared" si="18"/>
        <v/>
      </c>
      <c r="BF28" s="246" t="str">
        <f t="shared" si="18"/>
        <v/>
      </c>
      <c r="BG28" s="246" t="str">
        <f t="shared" si="18"/>
        <v/>
      </c>
      <c r="BH28" s="246" t="str">
        <f t="shared" si="18"/>
        <v/>
      </c>
      <c r="BI28" s="245"/>
      <c r="BJ28" s="246" t="str">
        <f>IF(C28="","",VLOOKUP(B28,Standardtal!$A$5:$B$37,2,FALSE))</f>
        <v/>
      </c>
      <c r="BK28" s="251"/>
      <c r="BL28" s="244" t="str">
        <f t="shared" si="17"/>
        <v/>
      </c>
      <c r="BM28" s="244" t="str">
        <f t="shared" si="17"/>
        <v/>
      </c>
      <c r="BN28" s="244" t="str">
        <f t="shared" si="17"/>
        <v/>
      </c>
      <c r="BO28" s="244" t="str">
        <f t="shared" si="17"/>
        <v/>
      </c>
      <c r="BP28" s="244" t="str">
        <f t="shared" si="17"/>
        <v/>
      </c>
      <c r="BQ28" s="244" t="str">
        <f t="shared" si="17"/>
        <v/>
      </c>
      <c r="BR28" s="245"/>
      <c r="BS28" s="246" t="str">
        <f t="shared" si="14"/>
        <v/>
      </c>
      <c r="BT28" s="246" t="str">
        <f t="shared" si="19"/>
        <v/>
      </c>
      <c r="BU28" s="246" t="str">
        <f t="shared" si="19"/>
        <v/>
      </c>
      <c r="BV28" s="246" t="str">
        <f t="shared" si="19"/>
        <v/>
      </c>
      <c r="BW28" s="246" t="str">
        <f t="shared" si="19"/>
        <v/>
      </c>
      <c r="BX28" s="246" t="str">
        <f t="shared" si="19"/>
        <v/>
      </c>
      <c r="BY28" s="39"/>
    </row>
    <row r="29" spans="1:77" s="176" customFormat="1" ht="20.100000000000001" customHeight="1" x14ac:dyDescent="0.2">
      <c r="A29" s="39"/>
      <c r="B29" s="171" t="s">
        <v>15</v>
      </c>
      <c r="C29" s="169"/>
      <c r="D29" s="278"/>
      <c r="E29" s="279"/>
      <c r="F29" s="278"/>
      <c r="G29" s="280"/>
      <c r="H29" s="169"/>
      <c r="I29" s="169"/>
      <c r="J29" s="281"/>
      <c r="K29" s="126"/>
      <c r="L29" s="143"/>
      <c r="M29" s="244" t="str">
        <f t="shared" si="16"/>
        <v/>
      </c>
      <c r="N29" s="244" t="str">
        <f t="shared" si="8"/>
        <v/>
      </c>
      <c r="O29" s="244" t="str">
        <f t="shared" si="8"/>
        <v/>
      </c>
      <c r="P29" s="244" t="str">
        <f t="shared" si="8"/>
        <v/>
      </c>
      <c r="Q29" s="244" t="str">
        <f t="shared" si="8"/>
        <v/>
      </c>
      <c r="R29" s="244" t="str">
        <f t="shared" si="8"/>
        <v/>
      </c>
      <c r="S29" s="247"/>
      <c r="T29" s="244" t="str">
        <f t="shared" si="9"/>
        <v/>
      </c>
      <c r="U29" s="244" t="str">
        <f t="shared" si="9"/>
        <v/>
      </c>
      <c r="V29" s="244" t="str">
        <f t="shared" si="9"/>
        <v/>
      </c>
      <c r="W29" s="244" t="str">
        <f t="shared" si="9"/>
        <v/>
      </c>
      <c r="X29" s="244" t="str">
        <f t="shared" si="9"/>
        <v/>
      </c>
      <c r="Y29" s="244" t="str">
        <f t="shared" si="9"/>
        <v/>
      </c>
      <c r="Z29" s="247"/>
      <c r="AA29" s="248" t="str">
        <f t="shared" si="10"/>
        <v/>
      </c>
      <c r="AB29" s="248" t="str">
        <f t="shared" si="10"/>
        <v/>
      </c>
      <c r="AC29" s="248" t="str">
        <f t="shared" si="10"/>
        <v/>
      </c>
      <c r="AD29" s="248" t="str">
        <f t="shared" si="10"/>
        <v/>
      </c>
      <c r="AE29" s="248" t="str">
        <f t="shared" si="10"/>
        <v/>
      </c>
      <c r="AF29" s="248" t="str">
        <f t="shared" si="10"/>
        <v/>
      </c>
      <c r="AG29" s="249"/>
      <c r="AH29" s="246" t="str">
        <f>IF($C29="","",IF($E29="",Standardtal!$E$5*M29*M$7*2,(Standardtal!$E$5*M29*M$7+Standardtal!$E$6*M$7*M29)))</f>
        <v/>
      </c>
      <c r="AI29" s="246" t="str">
        <f>IF($C29="","",IF($E29="",Standardtal!$E$5*N29*N$7*2,(Standardtal!$E$5*N29*N$7+Standardtal!$E$6*N$7*N29)))</f>
        <v/>
      </c>
      <c r="AJ29" s="246" t="str">
        <f>IF($C29="","",IF($E29="",Standardtal!$E$5*O29*O$7*2,(Standardtal!$E$5*O29*O$7+Standardtal!$E$6*O$7*O29)))</f>
        <v/>
      </c>
      <c r="AK29" s="246" t="str">
        <f>IF($C29="","",IF($E29="",Standardtal!$E$5*P29*P$7*2,(Standardtal!$E$5*P29*P$7+Standardtal!$E$6*P$7*P29)))</f>
        <v/>
      </c>
      <c r="AL29" s="246" t="str">
        <f>IF($C29="","",IF($E29="",Standardtal!$E$5*Q29*Q$7*2,(Standardtal!$E$5*Q29*Q$7+Standardtal!$E$6*Q$7*Q29)))</f>
        <v/>
      </c>
      <c r="AM29" s="246" t="str">
        <f>IF($C29="","",IF($E29="",Standardtal!$E$5*R29*R$7*2,(Standardtal!$E$5*R29*R$7+Standardtal!$E$6*R$7*R29)))</f>
        <v/>
      </c>
      <c r="AN29" s="250"/>
      <c r="AO29" s="246" t="str">
        <f>IF($C29="","",IF(T29="",0,((Standardtal!$E$5*T$7)+(Standardtal!$E$6*T$7))*T29))</f>
        <v/>
      </c>
      <c r="AP29" s="246" t="str">
        <f>IF($C29="","",IF(U29="",0,((Standardtal!$E$5*U$7)+(Standardtal!$E$6*U$7))*U29))</f>
        <v/>
      </c>
      <c r="AQ29" s="246" t="str">
        <f>IF($C29="","",IF(V29="",0,((Standardtal!$E$5*V$7)+(Standardtal!$E$6*V$7))*V29))</f>
        <v/>
      </c>
      <c r="AR29" s="246" t="str">
        <f>IF($C29="","",IF(W29="",0,((Standardtal!$E$5*W$7)+(Standardtal!$E$6*W$7))*W29))</f>
        <v/>
      </c>
      <c r="AS29" s="246" t="str">
        <f>IF($C29="","",IF(X29="",0,((Standardtal!$E$5*X$7)+(Standardtal!$E$6*X$7))*X29))</f>
        <v/>
      </c>
      <c r="AT29" s="246" t="str">
        <f>IF($C29="","",IF(Y29="",0,((Standardtal!$E$5*Y$7)+(Standardtal!$E$6*Y$7))*Y29))</f>
        <v/>
      </c>
      <c r="AU29" s="250"/>
      <c r="AV29" s="246" t="str">
        <f>IF($C29="","",IF(AA29="",0,((Standardtal!$E$8*AA$7)+(Standardtal!$E$9*AA$7))*AA29))</f>
        <v/>
      </c>
      <c r="AW29" s="246" t="str">
        <f>IF($C29="","",IF(AB29="",0,((Standardtal!$E$8*AB$7)+(Standardtal!$E$9*AB$7))*AB29))</f>
        <v/>
      </c>
      <c r="AX29" s="246" t="str">
        <f>IF($C29="","",IF(AC29="",0,((Standardtal!$E$8*AC$7)+(Standardtal!$E$9*AC$7))*AC29))</f>
        <v/>
      </c>
      <c r="AY29" s="246" t="str">
        <f>IF($C29="","",IF(AD29="",0,((Standardtal!$E$8*AD$7)+(Standardtal!$E$9*AD$7))*AD29))</f>
        <v/>
      </c>
      <c r="AZ29" s="246" t="str">
        <f>IF($C29="","",IF(AE29="",0,((Standardtal!$E$8*AE$7)+(Standardtal!$E$9*AE$7))*AE29))</f>
        <v/>
      </c>
      <c r="BA29" s="246" t="str">
        <f>IF($C29="","",IF(AF29="",0,((Standardtal!$E$8*AF$7)+(Standardtal!$E$9*AF$7))*AF29))</f>
        <v/>
      </c>
      <c r="BB29" s="245"/>
      <c r="BC29" s="246" t="str">
        <f t="shared" si="11"/>
        <v/>
      </c>
      <c r="BD29" s="246" t="str">
        <f t="shared" si="18"/>
        <v/>
      </c>
      <c r="BE29" s="246" t="str">
        <f t="shared" si="18"/>
        <v/>
      </c>
      <c r="BF29" s="246" t="str">
        <f t="shared" si="18"/>
        <v/>
      </c>
      <c r="BG29" s="246" t="str">
        <f t="shared" si="18"/>
        <v/>
      </c>
      <c r="BH29" s="246" t="str">
        <f t="shared" si="18"/>
        <v/>
      </c>
      <c r="BI29" s="245"/>
      <c r="BJ29" s="246" t="str">
        <f>IF(C29="","",VLOOKUP(B29,Standardtal!$A$5:$B$37,2,FALSE))</f>
        <v/>
      </c>
      <c r="BK29" s="251"/>
      <c r="BL29" s="244" t="str">
        <f t="shared" si="17"/>
        <v/>
      </c>
      <c r="BM29" s="244" t="str">
        <f t="shared" si="17"/>
        <v/>
      </c>
      <c r="BN29" s="244" t="str">
        <f t="shared" si="17"/>
        <v/>
      </c>
      <c r="BO29" s="244" t="str">
        <f t="shared" si="17"/>
        <v/>
      </c>
      <c r="BP29" s="244" t="str">
        <f t="shared" si="17"/>
        <v/>
      </c>
      <c r="BQ29" s="244" t="str">
        <f t="shared" si="17"/>
        <v/>
      </c>
      <c r="BR29" s="245"/>
      <c r="BS29" s="246" t="str">
        <f t="shared" si="14"/>
        <v/>
      </c>
      <c r="BT29" s="246" t="str">
        <f t="shared" si="19"/>
        <v/>
      </c>
      <c r="BU29" s="246" t="str">
        <f t="shared" si="19"/>
        <v/>
      </c>
      <c r="BV29" s="246" t="str">
        <f t="shared" si="19"/>
        <v/>
      </c>
      <c r="BW29" s="246" t="str">
        <f t="shared" si="19"/>
        <v/>
      </c>
      <c r="BX29" s="246" t="str">
        <f t="shared" si="19"/>
        <v/>
      </c>
      <c r="BY29" s="39"/>
    </row>
    <row r="30" spans="1:77" s="176" customFormat="1" ht="20.100000000000001" customHeight="1" x14ac:dyDescent="0.2">
      <c r="A30" s="39"/>
      <c r="B30" s="171" t="s">
        <v>87</v>
      </c>
      <c r="C30" s="169">
        <v>1</v>
      </c>
      <c r="D30" s="278">
        <v>100</v>
      </c>
      <c r="E30" s="279"/>
      <c r="F30" s="278"/>
      <c r="G30" s="280"/>
      <c r="H30" s="169"/>
      <c r="I30" s="169"/>
      <c r="J30" s="281"/>
      <c r="K30" s="126"/>
      <c r="L30" s="143"/>
      <c r="M30" s="244">
        <f t="shared" si="16"/>
        <v>1</v>
      </c>
      <c r="N30" s="244">
        <f t="shared" si="8"/>
        <v>1</v>
      </c>
      <c r="O30" s="244">
        <f t="shared" si="8"/>
        <v>1</v>
      </c>
      <c r="P30" s="244">
        <f t="shared" si="8"/>
        <v>1</v>
      </c>
      <c r="Q30" s="244">
        <f t="shared" si="8"/>
        <v>1</v>
      </c>
      <c r="R30" s="244">
        <f t="shared" si="8"/>
        <v>1</v>
      </c>
      <c r="S30" s="247"/>
      <c r="T30" s="244" t="str">
        <f t="shared" si="9"/>
        <v/>
      </c>
      <c r="U30" s="244" t="str">
        <f t="shared" si="9"/>
        <v/>
      </c>
      <c r="V30" s="244" t="str">
        <f t="shared" si="9"/>
        <v/>
      </c>
      <c r="W30" s="244" t="str">
        <f t="shared" si="9"/>
        <v/>
      </c>
      <c r="X30" s="244" t="str">
        <f t="shared" si="9"/>
        <v/>
      </c>
      <c r="Y30" s="244" t="str">
        <f t="shared" si="9"/>
        <v/>
      </c>
      <c r="Z30" s="247"/>
      <c r="AA30" s="248" t="str">
        <f t="shared" si="10"/>
        <v/>
      </c>
      <c r="AB30" s="248" t="str">
        <f t="shared" si="10"/>
        <v/>
      </c>
      <c r="AC30" s="248" t="str">
        <f t="shared" si="10"/>
        <v/>
      </c>
      <c r="AD30" s="248" t="str">
        <f t="shared" si="10"/>
        <v/>
      </c>
      <c r="AE30" s="248" t="str">
        <f t="shared" si="10"/>
        <v/>
      </c>
      <c r="AF30" s="248" t="str">
        <f t="shared" si="10"/>
        <v/>
      </c>
      <c r="AG30" s="249"/>
      <c r="AH30" s="246">
        <f>IF($C30="","",IF($E30="",Standardtal!$E$5*M30*M$7*2,(Standardtal!$E$5*M30*M$7+Standardtal!$E$6*M$7*M30)))</f>
        <v>8.064516129032258</v>
      </c>
      <c r="AI30" s="246">
        <f>IF($C30="","",IF($E30="",Standardtal!$E$5*N30*N$7*2,(Standardtal!$E$5*N30*N$7+Standardtal!$E$6*N$7*N30)))</f>
        <v>8.064516129032258</v>
      </c>
      <c r="AJ30" s="246">
        <f>IF($C30="","",IF($E30="",Standardtal!$E$5*O30*O$7*2,(Standardtal!$E$5*O30*O$7+Standardtal!$E$6*O$7*O30)))</f>
        <v>8.064516129032258</v>
      </c>
      <c r="AK30" s="246">
        <f>IF($C30="","",IF($E30="",Standardtal!$E$5*P30*P$7*2,(Standardtal!$E$5*P30*P$7+Standardtal!$E$6*P$7*P30)))</f>
        <v>8.064516129032258</v>
      </c>
      <c r="AL30" s="246">
        <f>IF($C30="","",IF($E30="",Standardtal!$E$5*Q30*Q$7*2,(Standardtal!$E$5*Q30*Q$7+Standardtal!$E$6*Q$7*Q30)))</f>
        <v>8.064516129032258</v>
      </c>
      <c r="AM30" s="246">
        <f>IF($C30="","",IF($E30="",Standardtal!$E$5*R30*R$7*2,(Standardtal!$E$5*R30*R$7+Standardtal!$E$6*R$7*R30)))</f>
        <v>8.064516129032258</v>
      </c>
      <c r="AN30" s="250"/>
      <c r="AO30" s="246">
        <f>IF($C30="","",IF(T30="",0,((Standardtal!$E$5*T$7)+(Standardtal!$E$6*T$7))*T30))</f>
        <v>0</v>
      </c>
      <c r="AP30" s="246">
        <f>IF($C30="","",IF(U30="",0,((Standardtal!$E$5*U$7)+(Standardtal!$E$6*U$7))*U30))</f>
        <v>0</v>
      </c>
      <c r="AQ30" s="246">
        <f>IF($C30="","",IF(V30="",0,((Standardtal!$E$5*V$7)+(Standardtal!$E$6*V$7))*V30))</f>
        <v>0</v>
      </c>
      <c r="AR30" s="246">
        <f>IF($C30="","",IF(W30="",0,((Standardtal!$E$5*W$7)+(Standardtal!$E$6*W$7))*W30))</f>
        <v>0</v>
      </c>
      <c r="AS30" s="246">
        <f>IF($C30="","",IF(X30="",0,((Standardtal!$E$5*X$7)+(Standardtal!$E$6*X$7))*X30))</f>
        <v>0</v>
      </c>
      <c r="AT30" s="246">
        <f>IF($C30="","",IF(Y30="",0,((Standardtal!$E$5*Y$7)+(Standardtal!$E$6*Y$7))*Y30))</f>
        <v>0</v>
      </c>
      <c r="AU30" s="250"/>
      <c r="AV30" s="246">
        <f>IF($C30="","",IF(AA30="",0,((Standardtal!$E$8*AA$7)+(Standardtal!$E$9*AA$7))*AA30))</f>
        <v>0</v>
      </c>
      <c r="AW30" s="246">
        <f>IF($C30="","",IF(AB30="",0,((Standardtal!$E$8*AB$7)+(Standardtal!$E$9*AB$7))*AB30))</f>
        <v>0</v>
      </c>
      <c r="AX30" s="246">
        <f>IF($C30="","",IF(AC30="",0,((Standardtal!$E$8*AC$7)+(Standardtal!$E$9*AC$7))*AC30))</f>
        <v>0</v>
      </c>
      <c r="AY30" s="246">
        <f>IF($C30="","",IF(AD30="",0,((Standardtal!$E$8*AD$7)+(Standardtal!$E$9*AD$7))*AD30))</f>
        <v>0</v>
      </c>
      <c r="AZ30" s="246">
        <f>IF($C30="","",IF(AE30="",0,((Standardtal!$E$8*AE$7)+(Standardtal!$E$9*AE$7))*AE30))</f>
        <v>0</v>
      </c>
      <c r="BA30" s="246">
        <f>IF($C30="","",IF(AF30="",0,((Standardtal!$E$8*AF$7)+(Standardtal!$E$9*AF$7))*AF30))</f>
        <v>0</v>
      </c>
      <c r="BB30" s="245"/>
      <c r="BC30" s="246">
        <f t="shared" si="11"/>
        <v>8.064516129032258</v>
      </c>
      <c r="BD30" s="246">
        <f t="shared" si="18"/>
        <v>8.064516129032258</v>
      </c>
      <c r="BE30" s="246">
        <f t="shared" si="18"/>
        <v>8.064516129032258</v>
      </c>
      <c r="BF30" s="246">
        <f t="shared" si="18"/>
        <v>8.064516129032258</v>
      </c>
      <c r="BG30" s="246">
        <f t="shared" si="18"/>
        <v>8.064516129032258</v>
      </c>
      <c r="BH30" s="246">
        <f t="shared" si="18"/>
        <v>8.064516129032258</v>
      </c>
      <c r="BI30" s="245"/>
      <c r="BJ30" s="246">
        <f>IF(C30="","",VLOOKUP(B30,Standardtal!$A$5:$B$37,2,FALSE))</f>
        <v>12</v>
      </c>
      <c r="BK30" s="251"/>
      <c r="BL30" s="244">
        <f t="shared" si="17"/>
        <v>12</v>
      </c>
      <c r="BM30" s="244">
        <f t="shared" si="17"/>
        <v>36</v>
      </c>
      <c r="BN30" s="244">
        <f t="shared" si="17"/>
        <v>84</v>
      </c>
      <c r="BO30" s="244">
        <f t="shared" si="17"/>
        <v>120</v>
      </c>
      <c r="BP30" s="244">
        <f t="shared" si="17"/>
        <v>144</v>
      </c>
      <c r="BQ30" s="244">
        <f t="shared" si="17"/>
        <v>180</v>
      </c>
      <c r="BR30" s="245"/>
      <c r="BS30" s="246">
        <f t="shared" si="14"/>
        <v>40.19292604501608</v>
      </c>
      <c r="BT30" s="246">
        <f t="shared" si="19"/>
        <v>18.301610541727673</v>
      </c>
      <c r="BU30" s="246">
        <f t="shared" si="19"/>
        <v>8.7596355991590755</v>
      </c>
      <c r="BV30" s="246">
        <f t="shared" si="19"/>
        <v>6.2972292191435768</v>
      </c>
      <c r="BW30" s="246">
        <f t="shared" si="19"/>
        <v>5.3033517182859571</v>
      </c>
      <c r="BX30" s="246">
        <f t="shared" si="19"/>
        <v>4.2881646655231558</v>
      </c>
      <c r="BY30" s="39"/>
    </row>
    <row r="31" spans="1:77" ht="20.25" customHeight="1" x14ac:dyDescent="0.25">
      <c r="A31" s="37"/>
      <c r="B31" s="171" t="s">
        <v>15</v>
      </c>
      <c r="C31" s="169"/>
      <c r="D31" s="278"/>
      <c r="E31" s="279"/>
      <c r="F31" s="278"/>
      <c r="G31" s="280"/>
      <c r="H31" s="169"/>
      <c r="I31" s="169"/>
      <c r="J31" s="281"/>
      <c r="K31" s="126"/>
      <c r="L31" s="37"/>
      <c r="M31" s="252" t="str">
        <f t="shared" si="16"/>
        <v/>
      </c>
      <c r="N31" s="252" t="str">
        <f t="shared" si="8"/>
        <v/>
      </c>
      <c r="O31" s="252" t="str">
        <f t="shared" si="8"/>
        <v/>
      </c>
      <c r="P31" s="252" t="str">
        <f t="shared" si="8"/>
        <v/>
      </c>
      <c r="Q31" s="252" t="str">
        <f t="shared" si="8"/>
        <v/>
      </c>
      <c r="R31" s="252" t="str">
        <f t="shared" si="8"/>
        <v/>
      </c>
      <c r="S31" s="247"/>
      <c r="T31" s="252" t="str">
        <f t="shared" si="9"/>
        <v/>
      </c>
      <c r="U31" s="252" t="str">
        <f t="shared" si="9"/>
        <v/>
      </c>
      <c r="V31" s="252" t="str">
        <f t="shared" si="9"/>
        <v/>
      </c>
      <c r="W31" s="252" t="str">
        <f t="shared" si="9"/>
        <v/>
      </c>
      <c r="X31" s="252" t="str">
        <f t="shared" si="9"/>
        <v/>
      </c>
      <c r="Y31" s="252" t="str">
        <f t="shared" si="9"/>
        <v/>
      </c>
      <c r="Z31" s="247"/>
      <c r="AA31" s="248" t="str">
        <f t="shared" si="10"/>
        <v/>
      </c>
      <c r="AB31" s="248" t="str">
        <f t="shared" si="10"/>
        <v/>
      </c>
      <c r="AC31" s="248" t="str">
        <f t="shared" si="10"/>
        <v/>
      </c>
      <c r="AD31" s="248" t="str">
        <f t="shared" si="10"/>
        <v/>
      </c>
      <c r="AE31" s="248" t="str">
        <f t="shared" si="10"/>
        <v/>
      </c>
      <c r="AF31" s="248" t="str">
        <f t="shared" si="10"/>
        <v/>
      </c>
      <c r="AG31" s="249"/>
      <c r="AH31" s="246" t="str">
        <f>IF($C31="","",IF($E31="",Standardtal!$E$5*M31*M$7*2,(Standardtal!$E$5*M31*M$7+Standardtal!$E$6*M$7*M31)))</f>
        <v/>
      </c>
      <c r="AI31" s="246" t="str">
        <f>IF($C31="","",IF($E31="",Standardtal!$E$5*N31*N$7*2,(Standardtal!$E$5*N31*N$7+Standardtal!$E$6*N$7*N31)))</f>
        <v/>
      </c>
      <c r="AJ31" s="246" t="str">
        <f>IF($C31="","",IF($E31="",Standardtal!$E$5*O31*O$7*2,(Standardtal!$E$5*O31*O$7+Standardtal!$E$6*O$7*O31)))</f>
        <v/>
      </c>
      <c r="AK31" s="246" t="str">
        <f>IF($C31="","",IF($E31="",Standardtal!$E$5*P31*P$7*2,(Standardtal!$E$5*P31*P$7+Standardtal!$E$6*P$7*P31)))</f>
        <v/>
      </c>
      <c r="AL31" s="246" t="str">
        <f>IF($C31="","",IF($E31="",Standardtal!$E$5*Q31*Q$7*2,(Standardtal!$E$5*Q31*Q$7+Standardtal!$E$6*Q$7*Q31)))</f>
        <v/>
      </c>
      <c r="AM31" s="246" t="str">
        <f>IF($C31="","",IF($E31="",Standardtal!$E$5*R31*R$7*2,(Standardtal!$E$5*R31*R$7+Standardtal!$E$6*R$7*R31)))</f>
        <v/>
      </c>
      <c r="AN31" s="250"/>
      <c r="AO31" s="246" t="str">
        <f>IF($C31="","",IF(T31="",0,((Standardtal!$E$5*T$7)+(Standardtal!$E$6*T$7))*T31))</f>
        <v/>
      </c>
      <c r="AP31" s="246" t="str">
        <f>IF($C31="","",IF(U31="",0,((Standardtal!$E$5*U$7)+(Standardtal!$E$6*U$7))*U31))</f>
        <v/>
      </c>
      <c r="AQ31" s="246" t="str">
        <f>IF($C31="","",IF(V31="",0,((Standardtal!$E$5*V$7)+(Standardtal!$E$6*V$7))*V31))</f>
        <v/>
      </c>
      <c r="AR31" s="246" t="str">
        <f>IF($C31="","",IF(W31="",0,((Standardtal!$E$5*W$7)+(Standardtal!$E$6*W$7))*W31))</f>
        <v/>
      </c>
      <c r="AS31" s="246" t="str">
        <f>IF($C31="","",IF(X31="",0,((Standardtal!$E$5*X$7)+(Standardtal!$E$6*X$7))*X31))</f>
        <v/>
      </c>
      <c r="AT31" s="246" t="str">
        <f>IF($C31="","",IF(Y31="",0,((Standardtal!$E$5*Y$7)+(Standardtal!$E$6*Y$7))*Y31))</f>
        <v/>
      </c>
      <c r="AU31" s="250"/>
      <c r="AV31" s="246" t="str">
        <f>IF($C31="","",IF(AA31="",0,((Standardtal!$E$8*AA$7)+(Standardtal!$E$9*AA$7))*AA31))</f>
        <v/>
      </c>
      <c r="AW31" s="246" t="str">
        <f>IF($C31="","",IF(AB31="",0,((Standardtal!$E$8*AB$7)+(Standardtal!$E$9*AB$7))*AB31))</f>
        <v/>
      </c>
      <c r="AX31" s="246" t="str">
        <f>IF($C31="","",IF(AC31="",0,((Standardtal!$E$8*AC$7)+(Standardtal!$E$9*AC$7))*AC31))</f>
        <v/>
      </c>
      <c r="AY31" s="246" t="str">
        <f>IF($C31="","",IF(AD31="",0,((Standardtal!$E$8*AD$7)+(Standardtal!$E$9*AD$7))*AD31))</f>
        <v/>
      </c>
      <c r="AZ31" s="246" t="str">
        <f>IF($C31="","",IF(AE31="",0,((Standardtal!$E$8*AE$7)+(Standardtal!$E$9*AE$7))*AE31))</f>
        <v/>
      </c>
      <c r="BA31" s="246" t="str">
        <f>IF($C31="","",IF(AF31="",0,((Standardtal!$E$8*AF$7)+(Standardtal!$E$9*AF$7))*AF31))</f>
        <v/>
      </c>
      <c r="BB31" s="245"/>
      <c r="BC31" s="246" t="str">
        <f t="shared" si="11"/>
        <v/>
      </c>
      <c r="BD31" s="246" t="str">
        <f t="shared" si="18"/>
        <v/>
      </c>
      <c r="BE31" s="246" t="str">
        <f t="shared" si="18"/>
        <v/>
      </c>
      <c r="BF31" s="246" t="str">
        <f t="shared" si="18"/>
        <v/>
      </c>
      <c r="BG31" s="246" t="str">
        <f t="shared" si="18"/>
        <v/>
      </c>
      <c r="BH31" s="246" t="str">
        <f t="shared" si="18"/>
        <v/>
      </c>
      <c r="BI31" s="245"/>
      <c r="BJ31" s="246" t="str">
        <f>IF(C31="","",VLOOKUP(B31,Standardtal!$A$5:$B$37,2,FALSE))</f>
        <v/>
      </c>
      <c r="BK31" s="251"/>
      <c r="BL31" s="244" t="str">
        <f t="shared" si="17"/>
        <v/>
      </c>
      <c r="BM31" s="244" t="str">
        <f t="shared" si="17"/>
        <v/>
      </c>
      <c r="BN31" s="244" t="str">
        <f t="shared" si="17"/>
        <v/>
      </c>
      <c r="BO31" s="244" t="str">
        <f t="shared" si="17"/>
        <v/>
      </c>
      <c r="BP31" s="244" t="str">
        <f t="shared" si="17"/>
        <v/>
      </c>
      <c r="BQ31" s="244" t="str">
        <f t="shared" si="17"/>
        <v/>
      </c>
      <c r="BR31" s="245"/>
      <c r="BS31" s="246" t="str">
        <f t="shared" si="14"/>
        <v/>
      </c>
      <c r="BT31" s="246" t="str">
        <f t="shared" si="19"/>
        <v/>
      </c>
      <c r="BU31" s="246" t="str">
        <f t="shared" si="19"/>
        <v/>
      </c>
      <c r="BV31" s="246" t="str">
        <f t="shared" si="19"/>
        <v/>
      </c>
      <c r="BW31" s="246" t="str">
        <f t="shared" si="19"/>
        <v/>
      </c>
      <c r="BX31" s="246" t="str">
        <f t="shared" si="19"/>
        <v/>
      </c>
      <c r="BY31" s="37"/>
    </row>
    <row r="32" spans="1:77" s="176" customFormat="1" ht="20.100000000000001" customHeight="1" thickBot="1" x14ac:dyDescent="0.25">
      <c r="A32" s="39"/>
      <c r="B32" s="38"/>
      <c r="C32" s="127"/>
      <c r="D32" s="39"/>
      <c r="E32" s="39"/>
      <c r="F32" s="39"/>
      <c r="G32" s="39"/>
      <c r="H32" s="39"/>
      <c r="I32" s="39"/>
      <c r="J32" s="39"/>
      <c r="K32" s="127"/>
      <c r="L32" s="22" t="s">
        <v>111</v>
      </c>
      <c r="M32" s="220">
        <f t="shared" ref="M32:R32" si="20">SUM(M9:M31)</f>
        <v>10</v>
      </c>
      <c r="N32" s="220">
        <f t="shared" si="20"/>
        <v>10</v>
      </c>
      <c r="O32" s="220">
        <f t="shared" si="20"/>
        <v>10</v>
      </c>
      <c r="P32" s="220">
        <f t="shared" si="20"/>
        <v>10</v>
      </c>
      <c r="Q32" s="220">
        <f t="shared" si="20"/>
        <v>10</v>
      </c>
      <c r="R32" s="220">
        <f t="shared" si="20"/>
        <v>10</v>
      </c>
      <c r="S32" s="136"/>
      <c r="T32" s="220">
        <f t="shared" ref="T32:Y32" si="21">SUM(T9:T31)</f>
        <v>3</v>
      </c>
      <c r="U32" s="220">
        <f t="shared" si="21"/>
        <v>8</v>
      </c>
      <c r="V32" s="220">
        <f t="shared" si="21"/>
        <v>20</v>
      </c>
      <c r="W32" s="220">
        <f t="shared" si="21"/>
        <v>29</v>
      </c>
      <c r="X32" s="220">
        <f t="shared" si="21"/>
        <v>35</v>
      </c>
      <c r="Y32" s="220">
        <f t="shared" si="21"/>
        <v>43</v>
      </c>
      <c r="Z32" s="136"/>
      <c r="AA32" s="220">
        <f t="shared" ref="AA32:AF32" si="22">SUM(AA9:AA31)</f>
        <v>0</v>
      </c>
      <c r="AB32" s="220">
        <f t="shared" si="22"/>
        <v>0</v>
      </c>
      <c r="AC32" s="220">
        <f t="shared" si="22"/>
        <v>0</v>
      </c>
      <c r="AD32" s="220">
        <f t="shared" si="22"/>
        <v>0</v>
      </c>
      <c r="AE32" s="220">
        <f t="shared" si="22"/>
        <v>0</v>
      </c>
      <c r="AF32" s="220">
        <f t="shared" si="22"/>
        <v>0</v>
      </c>
      <c r="AG32" s="136"/>
      <c r="AH32" s="220">
        <f t="shared" ref="AH32:AM32" si="23">SUM(AH9:AH31)</f>
        <v>83.808870967741925</v>
      </c>
      <c r="AI32" s="220">
        <f t="shared" si="23"/>
        <v>83.808870967741925</v>
      </c>
      <c r="AJ32" s="220">
        <f t="shared" si="23"/>
        <v>83.808870967741925</v>
      </c>
      <c r="AK32" s="220">
        <f t="shared" si="23"/>
        <v>83.808870967741925</v>
      </c>
      <c r="AL32" s="220">
        <f t="shared" si="23"/>
        <v>83.808870967741925</v>
      </c>
      <c r="AM32" s="220">
        <f t="shared" si="23"/>
        <v>83.808870967741925</v>
      </c>
      <c r="AN32" s="151"/>
      <c r="AO32" s="220">
        <f t="shared" ref="AO32:AT32" si="24">SUM(AO9:AO31)</f>
        <v>26.091774193548389</v>
      </c>
      <c r="AP32" s="220">
        <f t="shared" si="24"/>
        <v>69.578064516129032</v>
      </c>
      <c r="AQ32" s="220">
        <f t="shared" si="24"/>
        <v>173.94516129032257</v>
      </c>
      <c r="AR32" s="220">
        <f t="shared" si="24"/>
        <v>252.22048387096774</v>
      </c>
      <c r="AS32" s="220">
        <f t="shared" si="24"/>
        <v>304.40403225806449</v>
      </c>
      <c r="AT32" s="220">
        <f t="shared" si="24"/>
        <v>373.98209677419356</v>
      </c>
      <c r="AU32" s="151"/>
      <c r="AV32" s="220">
        <f t="shared" ref="AV32:BA32" si="25">SUM(AV9:AV31)</f>
        <v>0</v>
      </c>
      <c r="AW32" s="220">
        <f t="shared" si="25"/>
        <v>0</v>
      </c>
      <c r="AX32" s="220">
        <f t="shared" si="25"/>
        <v>0</v>
      </c>
      <c r="AY32" s="220">
        <f t="shared" si="25"/>
        <v>0</v>
      </c>
      <c r="AZ32" s="220">
        <f t="shared" si="25"/>
        <v>0</v>
      </c>
      <c r="BA32" s="220">
        <f t="shared" si="25"/>
        <v>0</v>
      </c>
      <c r="BB32" s="151"/>
      <c r="BC32" s="220">
        <f t="shared" ref="BC32:BH32" si="26">SUM(BC9:BC31)</f>
        <v>109.90064516129031</v>
      </c>
      <c r="BD32" s="220">
        <f t="shared" si="26"/>
        <v>153.38693548387096</v>
      </c>
      <c r="BE32" s="220">
        <f t="shared" si="26"/>
        <v>257.75403225806451</v>
      </c>
      <c r="BF32" s="220">
        <f t="shared" si="26"/>
        <v>336.02935483870965</v>
      </c>
      <c r="BG32" s="220">
        <f t="shared" si="26"/>
        <v>388.21290322580649</v>
      </c>
      <c r="BH32" s="220">
        <f t="shared" si="26"/>
        <v>457.79096774193545</v>
      </c>
      <c r="BI32" s="151"/>
      <c r="BJ32" s="136"/>
      <c r="BK32" s="142"/>
      <c r="BL32" s="220">
        <f t="shared" ref="BL32:BQ32" si="27">SUM(BL9:BL31)</f>
        <v>119.1</v>
      </c>
      <c r="BM32" s="220">
        <f t="shared" si="27"/>
        <v>357.3</v>
      </c>
      <c r="BN32" s="220">
        <f t="shared" si="27"/>
        <v>833.7</v>
      </c>
      <c r="BO32" s="220">
        <f t="shared" si="27"/>
        <v>1191</v>
      </c>
      <c r="BP32" s="220">
        <f t="shared" si="27"/>
        <v>1429.2</v>
      </c>
      <c r="BQ32" s="220">
        <f t="shared" si="27"/>
        <v>1786.5</v>
      </c>
      <c r="BR32" s="39"/>
      <c r="BS32" s="226">
        <f t="shared" ref="BS32:BX32" si="28">IFERROR(((AH32+AO32+AV32)/(AH32+AO32+AV32+BL32))*100,"Tom")</f>
        <v>47.991412899245248</v>
      </c>
      <c r="BT32" s="226">
        <f t="shared" si="28"/>
        <v>30.035414032774955</v>
      </c>
      <c r="BU32" s="226">
        <f t="shared" si="28"/>
        <v>23.615656238385753</v>
      </c>
      <c r="BV32" s="226">
        <f t="shared" si="28"/>
        <v>22.005428630034572</v>
      </c>
      <c r="BW32" s="226">
        <f t="shared" si="28"/>
        <v>21.36074320462621</v>
      </c>
      <c r="BX32" s="226">
        <f t="shared" si="28"/>
        <v>20.398022106845438</v>
      </c>
      <c r="BY32" s="39"/>
    </row>
    <row r="33" spans="1:77" s="176" customFormat="1" ht="21" customHeight="1" thickTop="1" thickBot="1" x14ac:dyDescent="0.3">
      <c r="A33" s="39"/>
      <c r="B33" s="341" t="s">
        <v>114</v>
      </c>
      <c r="C33" s="342"/>
      <c r="D33" s="342"/>
      <c r="E33" s="342"/>
      <c r="F33" s="342"/>
      <c r="G33" s="342"/>
      <c r="H33" s="343"/>
      <c r="I33" s="39"/>
      <c r="J33" s="39"/>
      <c r="K33" s="127"/>
      <c r="L33" s="127"/>
      <c r="M33" s="144"/>
      <c r="N33" s="136"/>
      <c r="O33" s="136"/>
      <c r="P33" s="136"/>
      <c r="Q33" s="136"/>
      <c r="R33" s="136"/>
      <c r="S33" s="136"/>
      <c r="T33" s="39"/>
      <c r="U33" s="136"/>
      <c r="V33" s="136"/>
      <c r="W33" s="136"/>
      <c r="X33" s="136"/>
      <c r="Y33" s="136"/>
      <c r="Z33" s="136"/>
      <c r="AA33" s="145"/>
      <c r="AB33" s="136"/>
      <c r="AC33" s="136"/>
      <c r="AD33" s="136"/>
      <c r="AE33" s="136"/>
      <c r="AF33" s="136"/>
      <c r="AG33" s="136"/>
      <c r="AH33" s="45"/>
      <c r="AI33" s="130"/>
      <c r="AJ33" s="130"/>
      <c r="AK33" s="130"/>
      <c r="AL33" s="130"/>
      <c r="AM33" s="130"/>
      <c r="AN33" s="39"/>
      <c r="AO33" s="45"/>
      <c r="AP33" s="39"/>
      <c r="AQ33" s="39"/>
      <c r="AR33" s="39"/>
      <c r="AS33" s="39"/>
      <c r="AT33" s="39"/>
      <c r="AU33" s="39"/>
      <c r="AV33" s="45"/>
      <c r="AW33" s="39"/>
      <c r="AX33" s="146"/>
      <c r="AY33" s="39"/>
      <c r="AZ33" s="39"/>
      <c r="BA33" s="39"/>
      <c r="BB33" s="39"/>
      <c r="BC33" s="39"/>
      <c r="BD33" s="39"/>
      <c r="BE33" s="39"/>
      <c r="BF33" s="39"/>
      <c r="BG33" s="39"/>
      <c r="BH33" s="39"/>
      <c r="BI33" s="39"/>
      <c r="BJ33" s="136"/>
      <c r="BK33" s="136"/>
      <c r="BL33" s="38"/>
      <c r="BM33" s="38"/>
      <c r="BN33" s="38"/>
      <c r="BO33" s="38"/>
      <c r="BP33" s="146"/>
      <c r="BQ33" s="146"/>
      <c r="BR33" s="39"/>
      <c r="BS33" s="39"/>
      <c r="BT33" s="39"/>
      <c r="BU33" s="39"/>
      <c r="BV33" s="39"/>
      <c r="BW33" s="39"/>
      <c r="BX33" s="39"/>
      <c r="BY33" s="39"/>
    </row>
    <row r="34" spans="1:77" s="176" customFormat="1" ht="31.5" customHeight="1" x14ac:dyDescent="0.25">
      <c r="A34" s="39"/>
      <c r="B34" s="68" t="s">
        <v>28</v>
      </c>
      <c r="C34" s="229">
        <f>'Brændstof Majs'!M7</f>
        <v>5</v>
      </c>
      <c r="D34" s="230">
        <f>'Brændstof Majs'!N7</f>
        <v>5</v>
      </c>
      <c r="E34" s="230">
        <f>'Brændstof Majs'!O7</f>
        <v>5</v>
      </c>
      <c r="F34" s="230">
        <f>'Brændstof Majs'!P7</f>
        <v>5</v>
      </c>
      <c r="G34" s="230">
        <f>'Brændstof Majs'!Q7</f>
        <v>5</v>
      </c>
      <c r="H34" s="231">
        <f>'Brændstof Majs'!R7</f>
        <v>5</v>
      </c>
      <c r="I34" s="39"/>
      <c r="J34" s="39"/>
      <c r="K34" s="42"/>
      <c r="L34" s="42"/>
      <c r="M34" s="344" t="s">
        <v>59</v>
      </c>
      <c r="N34" s="344"/>
      <c r="O34" s="344"/>
      <c r="P34" s="344"/>
      <c r="Q34" s="344"/>
      <c r="R34" s="344"/>
      <c r="S34" s="137"/>
      <c r="T34" s="366" t="s">
        <v>58</v>
      </c>
      <c r="U34" s="367"/>
      <c r="V34" s="367"/>
      <c r="W34" s="367"/>
      <c r="X34" s="367"/>
      <c r="Y34" s="368"/>
      <c r="Z34" s="137"/>
      <c r="AA34" s="366" t="s">
        <v>57</v>
      </c>
      <c r="AB34" s="367"/>
      <c r="AC34" s="367"/>
      <c r="AD34" s="367"/>
      <c r="AE34" s="367"/>
      <c r="AF34" s="368"/>
      <c r="AG34" s="137"/>
      <c r="AH34" s="369" t="s">
        <v>63</v>
      </c>
      <c r="AI34" s="369"/>
      <c r="AJ34" s="369"/>
      <c r="AK34" s="369"/>
      <c r="AL34" s="369"/>
      <c r="AM34" s="369"/>
      <c r="AN34" s="39"/>
      <c r="AO34" s="345" t="s">
        <v>39</v>
      </c>
      <c r="AP34" s="345"/>
      <c r="AQ34" s="345"/>
      <c r="AR34" s="345"/>
      <c r="AS34" s="345"/>
      <c r="AT34" s="345"/>
      <c r="AU34" s="39"/>
      <c r="AV34" s="345" t="s">
        <v>68</v>
      </c>
      <c r="AW34" s="345"/>
      <c r="AX34" s="345"/>
      <c r="AY34" s="345"/>
      <c r="AZ34" s="345"/>
      <c r="BA34" s="345"/>
      <c r="BB34" s="39"/>
      <c r="BC34" s="39"/>
      <c r="BD34" s="39"/>
      <c r="BE34" s="39"/>
      <c r="BF34" s="39"/>
      <c r="BG34" s="39"/>
      <c r="BH34" s="39"/>
      <c r="BI34" s="39"/>
      <c r="BJ34" s="346" t="s">
        <v>42</v>
      </c>
      <c r="BK34" s="346"/>
      <c r="BL34" s="346"/>
      <c r="BM34" s="346"/>
      <c r="BN34" s="346"/>
      <c r="BO34" s="346"/>
      <c r="BP34" s="346"/>
      <c r="BQ34" s="346"/>
      <c r="BR34" s="39"/>
      <c r="BS34" s="39"/>
      <c r="BT34" s="39"/>
      <c r="BU34" s="39"/>
      <c r="BV34" s="39"/>
      <c r="BW34" s="39"/>
      <c r="BX34" s="39"/>
      <c r="BY34" s="39"/>
    </row>
    <row r="35" spans="1:77" s="176" customFormat="1" ht="18" customHeight="1" x14ac:dyDescent="0.2">
      <c r="A35" s="39"/>
      <c r="B35" s="69" t="s">
        <v>27</v>
      </c>
      <c r="C35" s="232">
        <f>'Brændstof Majs'!M8</f>
        <v>1</v>
      </c>
      <c r="D35" s="233">
        <f>'Brændstof Majs'!N8</f>
        <v>3</v>
      </c>
      <c r="E35" s="233">
        <f>'Brændstof Majs'!O8</f>
        <v>7</v>
      </c>
      <c r="F35" s="233">
        <f>'Brændstof Majs'!P8</f>
        <v>10</v>
      </c>
      <c r="G35" s="233">
        <f>'Brændstof Majs'!Q8</f>
        <v>12</v>
      </c>
      <c r="H35" s="234">
        <f>'Brændstof Majs'!R8</f>
        <v>15</v>
      </c>
      <c r="I35" s="39"/>
      <c r="J35" s="39"/>
      <c r="K35" s="44"/>
      <c r="L35" s="44"/>
      <c r="M35" s="347" t="s">
        <v>146</v>
      </c>
      <c r="N35" s="348"/>
      <c r="O35" s="348"/>
      <c r="P35" s="348"/>
      <c r="Q35" s="348"/>
      <c r="R35" s="349"/>
      <c r="S35" s="44"/>
      <c r="T35" s="353" t="s">
        <v>142</v>
      </c>
      <c r="U35" s="354"/>
      <c r="V35" s="354"/>
      <c r="W35" s="354"/>
      <c r="X35" s="354"/>
      <c r="Y35" s="355"/>
      <c r="Z35" s="44"/>
      <c r="AA35" s="347" t="s">
        <v>147</v>
      </c>
      <c r="AB35" s="348"/>
      <c r="AC35" s="348"/>
      <c r="AD35" s="348"/>
      <c r="AE35" s="348"/>
      <c r="AF35" s="349"/>
      <c r="AG35" s="44"/>
      <c r="AH35" s="365" t="s">
        <v>61</v>
      </c>
      <c r="AI35" s="365"/>
      <c r="AJ35" s="365"/>
      <c r="AK35" s="365"/>
      <c r="AL35" s="365"/>
      <c r="AM35" s="365"/>
      <c r="AN35" s="39"/>
      <c r="AO35" s="353" t="s">
        <v>64</v>
      </c>
      <c r="AP35" s="354"/>
      <c r="AQ35" s="354"/>
      <c r="AR35" s="354"/>
      <c r="AS35" s="354"/>
      <c r="AT35" s="355"/>
      <c r="AU35" s="39"/>
      <c r="AV35" s="370" t="s">
        <v>65</v>
      </c>
      <c r="AW35" s="370"/>
      <c r="AX35" s="370"/>
      <c r="AY35" s="370"/>
      <c r="AZ35" s="370"/>
      <c r="BA35" s="370"/>
      <c r="BB35" s="39"/>
      <c r="BC35" s="39"/>
      <c r="BD35" s="39"/>
      <c r="BE35" s="39"/>
      <c r="BF35" s="39"/>
      <c r="BG35" s="39"/>
      <c r="BH35" s="39"/>
      <c r="BI35" s="39"/>
      <c r="BJ35" s="371" t="s">
        <v>43</v>
      </c>
      <c r="BK35" s="372"/>
      <c r="BL35" s="372"/>
      <c r="BM35" s="372"/>
      <c r="BN35" s="372"/>
      <c r="BO35" s="372"/>
      <c r="BP35" s="372"/>
      <c r="BQ35" s="373"/>
      <c r="BR35" s="39"/>
      <c r="BS35" s="39"/>
      <c r="BT35" s="39"/>
      <c r="BU35" s="39"/>
      <c r="BV35" s="39"/>
      <c r="BW35" s="39"/>
      <c r="BX35" s="39"/>
      <c r="BY35" s="39"/>
    </row>
    <row r="36" spans="1:77" s="176" customFormat="1" ht="18" customHeight="1" thickBot="1" x14ac:dyDescent="0.25">
      <c r="A36" s="39"/>
      <c r="B36" s="70" t="s">
        <v>179</v>
      </c>
      <c r="C36" s="71">
        <f>'Brændstof Majs'!AH32+'Brændstof Majs'!AO32+'Brændstof Majs'!AV32+'Brændstof Majs'!BL32</f>
        <v>229.00064516129032</v>
      </c>
      <c r="D36" s="72">
        <f>'Brændstof Majs'!AI32+'Brændstof Majs'!AP32+'Brændstof Majs'!AW32+'Brændstof Majs'!BM32</f>
        <v>510.68693548387097</v>
      </c>
      <c r="E36" s="72">
        <f>'Brændstof Majs'!AJ32+'Brændstof Majs'!AQ32+'Brændstof Majs'!AX32+'Brændstof Majs'!BN32</f>
        <v>1091.4540322580647</v>
      </c>
      <c r="F36" s="72">
        <f>'Brændstof Majs'!AK32+'Brændstof Majs'!AR32+'Brændstof Majs'!AY32+'Brændstof Majs'!BO32</f>
        <v>1527.0293548387097</v>
      </c>
      <c r="G36" s="72">
        <f>'Brændstof Majs'!AL32+'Brændstof Majs'!AS32+'Brændstof Majs'!AZ32+'Brændstof Majs'!BP32</f>
        <v>1817.4129032258065</v>
      </c>
      <c r="H36" s="73">
        <f>'Brændstof Majs'!AM32+'Brændstof Majs'!AT32+'Brændstof Majs'!BA32+'Brændstof Majs'!BQ32</f>
        <v>2244.2909677419357</v>
      </c>
      <c r="I36" s="39"/>
      <c r="J36" s="39"/>
      <c r="K36" s="46"/>
      <c r="L36" s="44"/>
      <c r="M36" s="350"/>
      <c r="N36" s="351"/>
      <c r="O36" s="351"/>
      <c r="P36" s="351"/>
      <c r="Q36" s="351"/>
      <c r="R36" s="352"/>
      <c r="S36" s="44"/>
      <c r="T36" s="356"/>
      <c r="U36" s="357"/>
      <c r="V36" s="357"/>
      <c r="W36" s="357"/>
      <c r="X36" s="357"/>
      <c r="Y36" s="358"/>
      <c r="Z36" s="44"/>
      <c r="AA36" s="350"/>
      <c r="AB36" s="351"/>
      <c r="AC36" s="351"/>
      <c r="AD36" s="351"/>
      <c r="AE36" s="351"/>
      <c r="AF36" s="352"/>
      <c r="AG36" s="44"/>
      <c r="AH36" s="365"/>
      <c r="AI36" s="365"/>
      <c r="AJ36" s="365"/>
      <c r="AK36" s="365"/>
      <c r="AL36" s="365"/>
      <c r="AM36" s="365"/>
      <c r="AN36" s="39"/>
      <c r="AO36" s="359"/>
      <c r="AP36" s="360"/>
      <c r="AQ36" s="360"/>
      <c r="AR36" s="360"/>
      <c r="AS36" s="360"/>
      <c r="AT36" s="361"/>
      <c r="AU36" s="39"/>
      <c r="AV36" s="370"/>
      <c r="AW36" s="370"/>
      <c r="AX36" s="370"/>
      <c r="AY36" s="370"/>
      <c r="AZ36" s="370"/>
      <c r="BA36" s="370"/>
      <c r="BB36" s="39"/>
      <c r="BC36" s="39"/>
      <c r="BD36" s="39"/>
      <c r="BE36" s="39"/>
      <c r="BF36" s="39"/>
      <c r="BG36" s="39"/>
      <c r="BH36" s="39"/>
      <c r="BI36" s="39"/>
      <c r="BJ36" s="374"/>
      <c r="BK36" s="375"/>
      <c r="BL36" s="375"/>
      <c r="BM36" s="375"/>
      <c r="BN36" s="375"/>
      <c r="BO36" s="375"/>
      <c r="BP36" s="375"/>
      <c r="BQ36" s="376"/>
      <c r="BR36" s="39"/>
      <c r="BS36" s="39"/>
      <c r="BT36" s="39"/>
      <c r="BU36" s="39"/>
      <c r="BV36" s="39"/>
      <c r="BW36" s="39"/>
      <c r="BX36" s="39"/>
      <c r="BY36" s="39"/>
    </row>
    <row r="37" spans="1:77" s="176" customFormat="1" ht="18" customHeight="1" thickBot="1" x14ac:dyDescent="0.3">
      <c r="A37" s="39"/>
      <c r="B37" s="235" t="s">
        <v>115</v>
      </c>
      <c r="C37" s="236">
        <f t="shared" ref="C37:H37" si="29">(C36/C35)*$C40</f>
        <v>1488.5041935483871</v>
      </c>
      <c r="D37" s="237">
        <f t="shared" si="29"/>
        <v>1106.4883602150537</v>
      </c>
      <c r="E37" s="237">
        <f t="shared" si="29"/>
        <v>1013.4930299539171</v>
      </c>
      <c r="F37" s="237">
        <f t="shared" si="29"/>
        <v>992.56908064516119</v>
      </c>
      <c r="G37" s="237">
        <f t="shared" si="29"/>
        <v>984.43198924731189</v>
      </c>
      <c r="H37" s="238">
        <f t="shared" si="29"/>
        <v>972.52608602150553</v>
      </c>
      <c r="I37" s="39"/>
      <c r="J37" s="39"/>
      <c r="K37" s="44"/>
      <c r="L37" s="44"/>
      <c r="M37" s="350"/>
      <c r="N37" s="351"/>
      <c r="O37" s="351"/>
      <c r="P37" s="351"/>
      <c r="Q37" s="351"/>
      <c r="R37" s="352"/>
      <c r="S37" s="44"/>
      <c r="T37" s="356"/>
      <c r="U37" s="357"/>
      <c r="V37" s="357"/>
      <c r="W37" s="357"/>
      <c r="X37" s="357"/>
      <c r="Y37" s="358"/>
      <c r="Z37" s="44"/>
      <c r="AA37" s="350"/>
      <c r="AB37" s="351"/>
      <c r="AC37" s="351"/>
      <c r="AD37" s="351"/>
      <c r="AE37" s="351"/>
      <c r="AF37" s="352"/>
      <c r="AG37" s="44"/>
      <c r="AH37" s="365"/>
      <c r="AI37" s="365"/>
      <c r="AJ37" s="365"/>
      <c r="AK37" s="365"/>
      <c r="AL37" s="365"/>
      <c r="AM37" s="365"/>
      <c r="AN37" s="39"/>
      <c r="AO37" s="353" t="s">
        <v>69</v>
      </c>
      <c r="AP37" s="354"/>
      <c r="AQ37" s="354"/>
      <c r="AR37" s="354"/>
      <c r="AS37" s="354"/>
      <c r="AT37" s="355"/>
      <c r="AU37" s="39"/>
      <c r="AV37" s="370" t="s">
        <v>40</v>
      </c>
      <c r="AW37" s="370"/>
      <c r="AX37" s="370"/>
      <c r="AY37" s="370"/>
      <c r="AZ37" s="370"/>
      <c r="BA37" s="370"/>
      <c r="BB37" s="39"/>
      <c r="BC37" s="39"/>
      <c r="BD37" s="39"/>
      <c r="BE37" s="39"/>
      <c r="BF37" s="39"/>
      <c r="BG37" s="39"/>
      <c r="BH37" s="39"/>
      <c r="BI37" s="39"/>
      <c r="BJ37" s="377"/>
      <c r="BK37" s="378"/>
      <c r="BL37" s="378"/>
      <c r="BM37" s="378"/>
      <c r="BN37" s="378"/>
      <c r="BO37" s="378"/>
      <c r="BP37" s="378"/>
      <c r="BQ37" s="379"/>
      <c r="BR37" s="39"/>
      <c r="BS37" s="39"/>
      <c r="BT37" s="39"/>
      <c r="BU37" s="39"/>
      <c r="BV37" s="39"/>
      <c r="BW37" s="39"/>
      <c r="BX37" s="39"/>
      <c r="BY37" s="39"/>
    </row>
    <row r="38" spans="1:77" s="176" customFormat="1" ht="18" customHeight="1" thickBot="1" x14ac:dyDescent="0.35">
      <c r="A38" s="39"/>
      <c r="B38" s="239" t="s">
        <v>178</v>
      </c>
      <c r="C38" s="240">
        <f t="shared" ref="C38:H38" si="30">(C36/C35)*$C41</f>
        <v>719.06202580645163</v>
      </c>
      <c r="D38" s="241">
        <f t="shared" si="30"/>
        <v>534.51899247311826</v>
      </c>
      <c r="E38" s="241">
        <f t="shared" si="30"/>
        <v>489.59509447004615</v>
      </c>
      <c r="F38" s="241">
        <f t="shared" si="30"/>
        <v>479.48721741935481</v>
      </c>
      <c r="G38" s="241">
        <f t="shared" si="30"/>
        <v>475.55637634408612</v>
      </c>
      <c r="H38" s="242">
        <f t="shared" si="30"/>
        <v>469.80490924731191</v>
      </c>
      <c r="I38" s="39"/>
      <c r="J38" s="39"/>
      <c r="K38" s="42"/>
      <c r="L38" s="42"/>
      <c r="M38" s="350"/>
      <c r="N38" s="351"/>
      <c r="O38" s="351"/>
      <c r="P38" s="351"/>
      <c r="Q38" s="351"/>
      <c r="R38" s="352"/>
      <c r="S38" s="44"/>
      <c r="T38" s="356"/>
      <c r="U38" s="357"/>
      <c r="V38" s="357"/>
      <c r="W38" s="357"/>
      <c r="X38" s="357"/>
      <c r="Y38" s="358"/>
      <c r="Z38" s="44"/>
      <c r="AA38" s="350"/>
      <c r="AB38" s="351"/>
      <c r="AC38" s="351"/>
      <c r="AD38" s="351"/>
      <c r="AE38" s="351"/>
      <c r="AF38" s="352"/>
      <c r="AG38" s="44"/>
      <c r="AH38" s="365" t="s">
        <v>62</v>
      </c>
      <c r="AI38" s="365"/>
      <c r="AJ38" s="365"/>
      <c r="AK38" s="365"/>
      <c r="AL38" s="365"/>
      <c r="AM38" s="365"/>
      <c r="AN38" s="39"/>
      <c r="AO38" s="356"/>
      <c r="AP38" s="357"/>
      <c r="AQ38" s="357"/>
      <c r="AR38" s="357"/>
      <c r="AS38" s="357"/>
      <c r="AT38" s="358"/>
      <c r="AU38" s="39"/>
      <c r="AV38" s="370"/>
      <c r="AW38" s="370"/>
      <c r="AX38" s="370"/>
      <c r="AY38" s="370"/>
      <c r="AZ38" s="370"/>
      <c r="BA38" s="370"/>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row>
    <row r="39" spans="1:77" s="176" customFormat="1" ht="20.100000000000001" customHeight="1" thickBot="1" x14ac:dyDescent="0.25">
      <c r="A39" s="39"/>
      <c r="B39" s="96"/>
      <c r="C39" s="96"/>
      <c r="D39" s="96"/>
      <c r="E39" s="96"/>
      <c r="F39" s="96"/>
      <c r="G39" s="96"/>
      <c r="H39" s="96"/>
      <c r="I39" s="39"/>
      <c r="J39" s="42"/>
      <c r="K39" s="42"/>
      <c r="L39" s="42"/>
      <c r="M39" s="347" t="s">
        <v>145</v>
      </c>
      <c r="N39" s="348"/>
      <c r="O39" s="348"/>
      <c r="P39" s="348"/>
      <c r="Q39" s="348"/>
      <c r="R39" s="349"/>
      <c r="S39" s="44"/>
      <c r="T39" s="356"/>
      <c r="U39" s="357"/>
      <c r="V39" s="357"/>
      <c r="W39" s="357"/>
      <c r="X39" s="357"/>
      <c r="Y39" s="358"/>
      <c r="Z39" s="44"/>
      <c r="AA39" s="350"/>
      <c r="AB39" s="351"/>
      <c r="AC39" s="351"/>
      <c r="AD39" s="351"/>
      <c r="AE39" s="351"/>
      <c r="AF39" s="352"/>
      <c r="AG39" s="44"/>
      <c r="AH39" s="365"/>
      <c r="AI39" s="365"/>
      <c r="AJ39" s="365"/>
      <c r="AK39" s="365"/>
      <c r="AL39" s="365"/>
      <c r="AM39" s="365"/>
      <c r="AN39" s="39"/>
      <c r="AO39" s="359"/>
      <c r="AP39" s="360"/>
      <c r="AQ39" s="360"/>
      <c r="AR39" s="360"/>
      <c r="AS39" s="360"/>
      <c r="AT39" s="361"/>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row>
    <row r="40" spans="1:77" s="176" customFormat="1" ht="20.100000000000001" customHeight="1" x14ac:dyDescent="0.2">
      <c r="A40" s="39"/>
      <c r="B40" s="74" t="s">
        <v>171</v>
      </c>
      <c r="C40" s="288">
        <f>Standardtal!$E$11</f>
        <v>6.5</v>
      </c>
      <c r="D40" s="96"/>
      <c r="E40" s="96"/>
      <c r="F40" s="96"/>
      <c r="G40" s="96"/>
      <c r="H40" s="96"/>
      <c r="I40" s="39"/>
      <c r="J40" s="46"/>
      <c r="K40" s="46"/>
      <c r="L40" s="46"/>
      <c r="M40" s="350"/>
      <c r="N40" s="351"/>
      <c r="O40" s="351"/>
      <c r="P40" s="351"/>
      <c r="Q40" s="351"/>
      <c r="R40" s="352"/>
      <c r="S40" s="44"/>
      <c r="T40" s="359"/>
      <c r="U40" s="360"/>
      <c r="V40" s="360"/>
      <c r="W40" s="360"/>
      <c r="X40" s="360"/>
      <c r="Y40" s="361"/>
      <c r="Z40" s="44"/>
      <c r="AA40" s="362"/>
      <c r="AB40" s="363"/>
      <c r="AC40" s="363"/>
      <c r="AD40" s="363"/>
      <c r="AE40" s="363"/>
      <c r="AF40" s="364"/>
      <c r="AG40" s="44"/>
      <c r="AH40" s="365"/>
      <c r="AI40" s="365"/>
      <c r="AJ40" s="365"/>
      <c r="AK40" s="365"/>
      <c r="AL40" s="365"/>
      <c r="AM40" s="365"/>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row>
    <row r="41" spans="1:77" s="176" customFormat="1" ht="20.100000000000001" customHeight="1" thickBot="1" x14ac:dyDescent="0.4">
      <c r="A41" s="39"/>
      <c r="B41" s="75" t="s">
        <v>180</v>
      </c>
      <c r="C41" s="301">
        <f>Standardtal!E17</f>
        <v>3.14</v>
      </c>
      <c r="D41" s="96"/>
      <c r="E41" s="85"/>
      <c r="F41" s="85"/>
      <c r="G41" s="85"/>
      <c r="H41" s="85"/>
      <c r="I41" s="46"/>
      <c r="J41" s="46"/>
      <c r="K41" s="46"/>
      <c r="L41" s="46"/>
      <c r="M41" s="362"/>
      <c r="N41" s="363"/>
      <c r="O41" s="363"/>
      <c r="P41" s="363"/>
      <c r="Q41" s="363"/>
      <c r="R41" s="364"/>
      <c r="S41" s="44"/>
      <c r="T41" s="353" t="s">
        <v>140</v>
      </c>
      <c r="U41" s="354"/>
      <c r="V41" s="354"/>
      <c r="W41" s="354"/>
      <c r="X41" s="354"/>
      <c r="Y41" s="355"/>
      <c r="Z41" s="44"/>
      <c r="AA41" s="347" t="s">
        <v>141</v>
      </c>
      <c r="AB41" s="348"/>
      <c r="AC41" s="348"/>
      <c r="AD41" s="348"/>
      <c r="AE41" s="348"/>
      <c r="AF41" s="349"/>
      <c r="AG41" s="44"/>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44"/>
      <c r="BK41" s="44"/>
      <c r="BL41" s="131"/>
      <c r="BM41" s="131"/>
      <c r="BN41" s="131"/>
      <c r="BO41" s="146"/>
      <c r="BP41" s="146"/>
      <c r="BQ41" s="146"/>
      <c r="BR41" s="39"/>
      <c r="BS41" s="39"/>
      <c r="BT41" s="39"/>
      <c r="BU41" s="39"/>
      <c r="BV41" s="39"/>
      <c r="BW41" s="39"/>
      <c r="BX41" s="39"/>
      <c r="BY41" s="39"/>
    </row>
    <row r="42" spans="1:77" s="176" customFormat="1" ht="20.100000000000001" customHeight="1" x14ac:dyDescent="0.2">
      <c r="A42" s="39"/>
      <c r="B42" s="39"/>
      <c r="C42" s="46"/>
      <c r="D42" s="46"/>
      <c r="E42" s="46"/>
      <c r="F42" s="46"/>
      <c r="G42" s="46"/>
      <c r="H42" s="46"/>
      <c r="I42" s="46"/>
      <c r="J42" s="46"/>
      <c r="K42" s="46"/>
      <c r="L42" s="46"/>
      <c r="M42" s="168"/>
      <c r="N42" s="168"/>
      <c r="O42" s="168"/>
      <c r="P42" s="168"/>
      <c r="Q42" s="168"/>
      <c r="R42" s="168"/>
      <c r="S42" s="44"/>
      <c r="T42" s="356"/>
      <c r="U42" s="357"/>
      <c r="V42" s="357"/>
      <c r="W42" s="357"/>
      <c r="X42" s="357"/>
      <c r="Y42" s="358"/>
      <c r="Z42" s="44"/>
      <c r="AA42" s="350"/>
      <c r="AB42" s="351"/>
      <c r="AC42" s="351"/>
      <c r="AD42" s="351"/>
      <c r="AE42" s="351"/>
      <c r="AF42" s="352"/>
      <c r="AG42" s="44"/>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row>
    <row r="43" spans="1:77" s="176" customFormat="1" ht="20.100000000000001" customHeight="1" x14ac:dyDescent="0.2">
      <c r="A43" s="39"/>
      <c r="B43" s="147"/>
      <c r="C43" s="46"/>
      <c r="D43" s="46"/>
      <c r="E43" s="46"/>
      <c r="F43" s="46"/>
      <c r="G43" s="46"/>
      <c r="H43" s="46"/>
      <c r="I43" s="46"/>
      <c r="J43" s="46"/>
      <c r="K43" s="46"/>
      <c r="L43" s="46"/>
      <c r="M43" s="168"/>
      <c r="N43" s="168"/>
      <c r="O43" s="168"/>
      <c r="P43" s="168"/>
      <c r="Q43" s="168"/>
      <c r="R43" s="168"/>
      <c r="S43" s="44"/>
      <c r="T43" s="356"/>
      <c r="U43" s="357"/>
      <c r="V43" s="357"/>
      <c r="W43" s="357"/>
      <c r="X43" s="357"/>
      <c r="Y43" s="358"/>
      <c r="Z43" s="44"/>
      <c r="AA43" s="350"/>
      <c r="AB43" s="351"/>
      <c r="AC43" s="351"/>
      <c r="AD43" s="351"/>
      <c r="AE43" s="351"/>
      <c r="AF43" s="352"/>
      <c r="AG43" s="44"/>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row>
    <row r="44" spans="1:77" s="176" customFormat="1" ht="20.100000000000001" customHeight="1" x14ac:dyDescent="0.2">
      <c r="A44" s="39"/>
      <c r="B44" s="109"/>
      <c r="C44" s="46"/>
      <c r="D44" s="39"/>
      <c r="E44" s="46"/>
      <c r="F44" s="39"/>
      <c r="G44" s="46"/>
      <c r="H44" s="46"/>
      <c r="I44" s="46"/>
      <c r="J44" s="46"/>
      <c r="K44" s="46"/>
      <c r="L44" s="46"/>
      <c r="M44" s="39"/>
      <c r="N44" s="39"/>
      <c r="O44" s="39"/>
      <c r="P44" s="39"/>
      <c r="Q44" s="39"/>
      <c r="R44" s="39"/>
      <c r="S44" s="44"/>
      <c r="T44" s="356"/>
      <c r="U44" s="357"/>
      <c r="V44" s="357"/>
      <c r="W44" s="357"/>
      <c r="X44" s="357"/>
      <c r="Y44" s="358"/>
      <c r="Z44" s="44"/>
      <c r="AA44" s="350"/>
      <c r="AB44" s="351"/>
      <c r="AC44" s="351"/>
      <c r="AD44" s="351"/>
      <c r="AE44" s="351"/>
      <c r="AF44" s="352"/>
      <c r="AG44" s="44"/>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44"/>
      <c r="BK44" s="44"/>
      <c r="BL44" s="130"/>
      <c r="BM44" s="130"/>
      <c r="BN44" s="130"/>
      <c r="BO44" s="130"/>
      <c r="BP44" s="130"/>
      <c r="BQ44" s="130"/>
      <c r="BR44" s="39"/>
      <c r="BS44" s="39"/>
      <c r="BT44" s="39"/>
      <c r="BU44" s="39"/>
      <c r="BV44" s="39"/>
      <c r="BW44" s="39"/>
      <c r="BX44" s="39"/>
      <c r="BY44" s="39"/>
    </row>
    <row r="45" spans="1:77" s="176" customFormat="1" ht="20.100000000000001" customHeight="1" x14ac:dyDescent="0.2">
      <c r="A45" s="39"/>
      <c r="B45" s="109"/>
      <c r="C45" s="46"/>
      <c r="D45" s="39"/>
      <c r="E45" s="39"/>
      <c r="F45" s="39"/>
      <c r="G45" s="39"/>
      <c r="H45" s="39"/>
      <c r="I45" s="39"/>
      <c r="J45" s="39"/>
      <c r="K45" s="46"/>
      <c r="L45" s="46"/>
      <c r="M45" s="39"/>
      <c r="N45" s="39"/>
      <c r="O45" s="39"/>
      <c r="P45" s="39"/>
      <c r="Q45" s="39"/>
      <c r="R45" s="39"/>
      <c r="S45" s="44"/>
      <c r="T45" s="359"/>
      <c r="U45" s="360"/>
      <c r="V45" s="360"/>
      <c r="W45" s="360"/>
      <c r="X45" s="360"/>
      <c r="Y45" s="361"/>
      <c r="Z45" s="44"/>
      <c r="AA45" s="362"/>
      <c r="AB45" s="363"/>
      <c r="AC45" s="363"/>
      <c r="AD45" s="363"/>
      <c r="AE45" s="363"/>
      <c r="AF45" s="364"/>
      <c r="AG45" s="44"/>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44"/>
      <c r="BK45" s="44"/>
      <c r="BL45" s="130"/>
      <c r="BM45" s="130"/>
      <c r="BN45" s="130"/>
      <c r="BO45" s="130"/>
      <c r="BP45" s="130"/>
      <c r="BQ45" s="130"/>
      <c r="BR45" s="39"/>
      <c r="BS45" s="39"/>
      <c r="BT45" s="39"/>
      <c r="BU45" s="39"/>
      <c r="BV45" s="39"/>
      <c r="BW45" s="39"/>
      <c r="BX45" s="39"/>
      <c r="BY45" s="39"/>
    </row>
    <row r="46" spans="1:77" s="176" customFormat="1" ht="20.100000000000001" customHeight="1" x14ac:dyDescent="0.2">
      <c r="A46" s="39"/>
      <c r="B46" s="109"/>
      <c r="C46" s="46"/>
      <c r="D46" s="39"/>
      <c r="E46" s="39"/>
      <c r="F46" s="39"/>
      <c r="G46" s="39"/>
      <c r="H46" s="39"/>
      <c r="I46" s="39"/>
      <c r="J46" s="39"/>
      <c r="K46" s="46"/>
      <c r="L46" s="46"/>
      <c r="M46" s="39"/>
      <c r="N46" s="39"/>
      <c r="O46" s="39"/>
      <c r="P46" s="39"/>
      <c r="Q46" s="39"/>
      <c r="R46" s="39"/>
      <c r="S46" s="44"/>
      <c r="T46" s="353" t="s">
        <v>143</v>
      </c>
      <c r="U46" s="354"/>
      <c r="V46" s="354"/>
      <c r="W46" s="354"/>
      <c r="X46" s="354"/>
      <c r="Y46" s="355"/>
      <c r="Z46" s="44"/>
      <c r="AA46" s="353" t="s">
        <v>148</v>
      </c>
      <c r="AB46" s="354"/>
      <c r="AC46" s="354"/>
      <c r="AD46" s="354"/>
      <c r="AE46" s="354"/>
      <c r="AF46" s="355"/>
      <c r="AG46" s="44"/>
      <c r="AH46" s="39"/>
      <c r="AI46" s="39"/>
      <c r="AJ46" s="39"/>
      <c r="AK46" s="39"/>
      <c r="AL46" s="39"/>
      <c r="AM46" s="39"/>
      <c r="AN46" s="39"/>
      <c r="AO46" s="39"/>
      <c r="AP46" s="39"/>
      <c r="AQ46" s="39"/>
      <c r="AR46" s="39"/>
      <c r="AS46" s="39"/>
      <c r="AT46" s="39"/>
      <c r="AU46" s="39"/>
      <c r="AV46" s="45"/>
      <c r="AW46" s="39"/>
      <c r="AX46" s="39"/>
      <c r="AY46" s="39"/>
      <c r="AZ46" s="39"/>
      <c r="BA46" s="39"/>
      <c r="BB46" s="39"/>
      <c r="BC46" s="39"/>
      <c r="BD46" s="39"/>
      <c r="BE46" s="39"/>
      <c r="BF46" s="39"/>
      <c r="BG46" s="39"/>
      <c r="BH46" s="39"/>
      <c r="BI46" s="39"/>
      <c r="BJ46" s="44"/>
      <c r="BK46" s="44"/>
      <c r="BL46" s="130"/>
      <c r="BM46" s="130"/>
      <c r="BN46" s="130"/>
      <c r="BO46" s="130"/>
      <c r="BP46" s="130"/>
      <c r="BQ46" s="130"/>
      <c r="BR46" s="39"/>
      <c r="BS46" s="39"/>
      <c r="BT46" s="39"/>
      <c r="BU46" s="39"/>
      <c r="BV46" s="39"/>
      <c r="BW46" s="39"/>
      <c r="BX46" s="39"/>
      <c r="BY46" s="39"/>
    </row>
    <row r="47" spans="1:77" s="176" customFormat="1" ht="20.100000000000001" customHeight="1" x14ac:dyDescent="0.2">
      <c r="A47" s="39"/>
      <c r="B47" s="109"/>
      <c r="C47" s="46"/>
      <c r="D47" s="39"/>
      <c r="E47" s="39"/>
      <c r="F47" s="39"/>
      <c r="G47" s="39"/>
      <c r="H47" s="39"/>
      <c r="I47" s="39"/>
      <c r="J47" s="46"/>
      <c r="K47" s="46"/>
      <c r="L47" s="46"/>
      <c r="M47" s="39"/>
      <c r="N47" s="39"/>
      <c r="O47" s="39"/>
      <c r="P47" s="39"/>
      <c r="Q47" s="39"/>
      <c r="R47" s="39"/>
      <c r="S47" s="44"/>
      <c r="T47" s="356"/>
      <c r="U47" s="357"/>
      <c r="V47" s="357"/>
      <c r="W47" s="357"/>
      <c r="X47" s="357"/>
      <c r="Y47" s="358"/>
      <c r="Z47" s="44"/>
      <c r="AA47" s="356"/>
      <c r="AB47" s="357"/>
      <c r="AC47" s="357"/>
      <c r="AD47" s="357"/>
      <c r="AE47" s="357"/>
      <c r="AF47" s="358"/>
      <c r="AG47" s="44"/>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44"/>
      <c r="BK47" s="44"/>
      <c r="BL47" s="130"/>
      <c r="BM47" s="130"/>
      <c r="BN47" s="130"/>
      <c r="BO47" s="130"/>
      <c r="BP47" s="130"/>
      <c r="BQ47" s="130"/>
      <c r="BR47" s="39"/>
      <c r="BS47" s="39"/>
      <c r="BT47" s="39"/>
      <c r="BU47" s="39"/>
      <c r="BV47" s="39"/>
      <c r="BW47" s="39"/>
      <c r="BX47" s="39"/>
      <c r="BY47" s="39"/>
    </row>
    <row r="48" spans="1:77" s="176" customFormat="1" ht="20.100000000000001" customHeight="1" x14ac:dyDescent="0.2">
      <c r="A48" s="39"/>
      <c r="B48" s="109"/>
      <c r="C48" s="46"/>
      <c r="D48" s="39"/>
      <c r="E48" s="39"/>
      <c r="F48" s="39"/>
      <c r="G48" s="39"/>
      <c r="H48" s="39"/>
      <c r="I48" s="39"/>
      <c r="J48" s="46"/>
      <c r="K48" s="46"/>
      <c r="L48" s="46"/>
      <c r="M48" s="39"/>
      <c r="N48" s="39"/>
      <c r="O48" s="39"/>
      <c r="P48" s="39"/>
      <c r="Q48" s="39"/>
      <c r="R48" s="39"/>
      <c r="S48" s="44"/>
      <c r="T48" s="359"/>
      <c r="U48" s="360"/>
      <c r="V48" s="360"/>
      <c r="W48" s="360"/>
      <c r="X48" s="360"/>
      <c r="Y48" s="361"/>
      <c r="Z48" s="44"/>
      <c r="AA48" s="359"/>
      <c r="AB48" s="360"/>
      <c r="AC48" s="360"/>
      <c r="AD48" s="360"/>
      <c r="AE48" s="360"/>
      <c r="AF48" s="361"/>
      <c r="AG48" s="44"/>
      <c r="AH48" s="39"/>
      <c r="AI48" s="39"/>
      <c r="AJ48" s="39"/>
      <c r="AK48" s="39"/>
      <c r="AL48" s="39"/>
      <c r="AM48" s="39"/>
      <c r="AN48" s="39"/>
      <c r="AO48" s="39"/>
      <c r="AP48" s="39"/>
      <c r="AQ48" s="39"/>
      <c r="AR48" s="39"/>
      <c r="AS48" s="39"/>
      <c r="AT48" s="39"/>
      <c r="AU48" s="39"/>
      <c r="AV48" s="39"/>
      <c r="AW48" s="39"/>
      <c r="AX48" s="146"/>
      <c r="AY48" s="39"/>
      <c r="AZ48" s="39"/>
      <c r="BA48" s="39"/>
      <c r="BB48" s="39"/>
      <c r="BC48" s="39"/>
      <c r="BD48" s="39"/>
      <c r="BE48" s="39"/>
      <c r="BF48" s="39"/>
      <c r="BG48" s="39"/>
      <c r="BH48" s="39"/>
      <c r="BI48" s="39"/>
      <c r="BJ48" s="44"/>
      <c r="BK48" s="44"/>
      <c r="BL48" s="130"/>
      <c r="BM48" s="130"/>
      <c r="BN48" s="130"/>
      <c r="BO48" s="130"/>
      <c r="BP48" s="130"/>
      <c r="BQ48" s="130"/>
      <c r="BR48" s="39"/>
      <c r="BS48" s="39"/>
      <c r="BT48" s="39"/>
      <c r="BU48" s="39"/>
      <c r="BV48" s="39"/>
      <c r="BW48" s="39"/>
      <c r="BX48" s="39"/>
      <c r="BY48" s="39"/>
    </row>
    <row r="49" spans="1:77" s="176" customFormat="1" ht="20.100000000000001" customHeight="1" x14ac:dyDescent="0.2">
      <c r="A49" s="39"/>
      <c r="B49" s="109"/>
      <c r="C49" s="46"/>
      <c r="D49" s="39"/>
      <c r="E49" s="39"/>
      <c r="F49" s="39"/>
      <c r="G49" s="39"/>
      <c r="H49" s="39"/>
      <c r="I49" s="39"/>
      <c r="J49" s="46"/>
      <c r="K49" s="46"/>
      <c r="L49" s="46"/>
      <c r="M49" s="39"/>
      <c r="N49" s="39"/>
      <c r="O49" s="39"/>
      <c r="P49" s="39"/>
      <c r="Q49" s="39"/>
      <c r="R49" s="39"/>
      <c r="S49" s="44"/>
      <c r="T49" s="347" t="s">
        <v>144</v>
      </c>
      <c r="U49" s="348"/>
      <c r="V49" s="348"/>
      <c r="W49" s="348"/>
      <c r="X49" s="348"/>
      <c r="Y49" s="349"/>
      <c r="Z49" s="39"/>
      <c r="AA49" s="39"/>
      <c r="AB49" s="39"/>
      <c r="AC49" s="39"/>
      <c r="AD49" s="39"/>
      <c r="AE49" s="39"/>
      <c r="AF49" s="39"/>
      <c r="AG49" s="44"/>
      <c r="AH49" s="39"/>
      <c r="AI49" s="39"/>
      <c r="AJ49" s="39"/>
      <c r="AK49" s="39"/>
      <c r="AL49" s="39"/>
      <c r="AM49" s="39"/>
      <c r="AN49" s="39"/>
      <c r="AO49" s="39"/>
      <c r="AP49" s="39"/>
      <c r="AQ49" s="39"/>
      <c r="AR49" s="39"/>
      <c r="AS49" s="39"/>
      <c r="AT49" s="39"/>
      <c r="AU49" s="39"/>
      <c r="AV49" s="39"/>
      <c r="AW49" s="39"/>
      <c r="AX49" s="146"/>
      <c r="AY49" s="39"/>
      <c r="AZ49" s="39"/>
      <c r="BA49" s="39"/>
      <c r="BB49" s="39"/>
      <c r="BC49" s="39"/>
      <c r="BD49" s="39"/>
      <c r="BE49" s="39"/>
      <c r="BF49" s="39"/>
      <c r="BG49" s="39"/>
      <c r="BH49" s="39"/>
      <c r="BI49" s="39"/>
      <c r="BJ49" s="44"/>
      <c r="BK49" s="44"/>
      <c r="BL49" s="131"/>
      <c r="BM49" s="131"/>
      <c r="BN49" s="131"/>
      <c r="BO49" s="146"/>
      <c r="BP49" s="146"/>
      <c r="BQ49" s="146"/>
      <c r="BR49" s="39"/>
      <c r="BS49" s="39"/>
      <c r="BT49" s="39"/>
      <c r="BU49" s="39"/>
      <c r="BV49" s="39"/>
      <c r="BW49" s="39"/>
      <c r="BX49" s="39"/>
      <c r="BY49" s="39"/>
    </row>
    <row r="50" spans="1:77" s="176" customFormat="1" ht="20.100000000000001" customHeight="1" x14ac:dyDescent="0.25">
      <c r="A50" s="39"/>
      <c r="B50" s="109"/>
      <c r="C50" s="46"/>
      <c r="D50" s="39"/>
      <c r="E50" s="39"/>
      <c r="F50" s="39"/>
      <c r="G50" s="39"/>
      <c r="H50" s="39"/>
      <c r="I50" s="39"/>
      <c r="J50" s="46"/>
      <c r="K50" s="46"/>
      <c r="L50" s="46"/>
      <c r="M50" s="39"/>
      <c r="N50" s="39"/>
      <c r="O50" s="39"/>
      <c r="P50" s="39"/>
      <c r="Q50" s="39"/>
      <c r="R50" s="39"/>
      <c r="S50" s="44"/>
      <c r="T50" s="350"/>
      <c r="U50" s="351"/>
      <c r="V50" s="351"/>
      <c r="W50" s="351"/>
      <c r="X50" s="351"/>
      <c r="Y50" s="352"/>
      <c r="Z50" s="39"/>
      <c r="AA50" s="37"/>
      <c r="AB50" s="37"/>
      <c r="AC50" s="37"/>
      <c r="AD50" s="37"/>
      <c r="AE50" s="37"/>
      <c r="AF50" s="37"/>
      <c r="AG50" s="44"/>
      <c r="AH50" s="39"/>
      <c r="AI50" s="39"/>
      <c r="AJ50" s="39"/>
      <c r="AK50" s="39"/>
      <c r="AL50" s="39"/>
      <c r="AM50" s="39"/>
      <c r="AN50" s="39"/>
      <c r="AO50" s="39"/>
      <c r="AP50" s="39"/>
      <c r="AQ50" s="39"/>
      <c r="AR50" s="39"/>
      <c r="AS50" s="39"/>
      <c r="AT50" s="39"/>
      <c r="AU50" s="39"/>
      <c r="AV50" s="39"/>
      <c r="AW50" s="39"/>
      <c r="AX50" s="146"/>
      <c r="AY50" s="39"/>
      <c r="AZ50" s="39"/>
      <c r="BA50" s="39"/>
      <c r="BB50" s="39"/>
      <c r="BC50" s="39"/>
      <c r="BD50" s="39"/>
      <c r="BE50" s="39"/>
      <c r="BF50" s="39"/>
      <c r="BG50" s="39"/>
      <c r="BH50" s="39"/>
      <c r="BI50" s="39"/>
      <c r="BJ50" s="44"/>
      <c r="BK50" s="44"/>
      <c r="BL50" s="131"/>
      <c r="BM50" s="131"/>
      <c r="BN50" s="131"/>
      <c r="BO50" s="146"/>
      <c r="BP50" s="146"/>
      <c r="BQ50" s="146"/>
      <c r="BR50" s="39"/>
      <c r="BS50" s="39"/>
      <c r="BT50" s="39"/>
      <c r="BU50" s="39"/>
      <c r="BV50" s="39"/>
      <c r="BW50" s="39"/>
      <c r="BX50" s="39"/>
      <c r="BY50" s="39"/>
    </row>
    <row r="51" spans="1:77" s="176" customFormat="1" ht="20.100000000000001" customHeight="1" x14ac:dyDescent="0.2">
      <c r="A51" s="39"/>
      <c r="B51" s="109"/>
      <c r="C51" s="46"/>
      <c r="D51" s="39"/>
      <c r="E51" s="39"/>
      <c r="F51" s="39"/>
      <c r="G51" s="39"/>
      <c r="H51" s="39"/>
      <c r="I51" s="39"/>
      <c r="J51" s="46"/>
      <c r="K51" s="46"/>
      <c r="L51" s="46"/>
      <c r="M51" s="39"/>
      <c r="N51" s="39"/>
      <c r="O51" s="39"/>
      <c r="P51" s="39"/>
      <c r="Q51" s="39"/>
      <c r="R51" s="39"/>
      <c r="S51" s="44"/>
      <c r="T51" s="350"/>
      <c r="U51" s="351"/>
      <c r="V51" s="351"/>
      <c r="W51" s="351"/>
      <c r="X51" s="351"/>
      <c r="Y51" s="352"/>
      <c r="Z51" s="39"/>
      <c r="AA51" s="39"/>
      <c r="AB51" s="39"/>
      <c r="AC51" s="39"/>
      <c r="AD51" s="39"/>
      <c r="AE51" s="39"/>
      <c r="AF51" s="39"/>
      <c r="AG51" s="44"/>
      <c r="AH51" s="39"/>
      <c r="AI51" s="39"/>
      <c r="AJ51" s="39"/>
      <c r="AK51" s="39"/>
      <c r="AL51" s="39"/>
      <c r="AM51" s="39"/>
      <c r="AN51" s="39"/>
      <c r="AO51" s="39"/>
      <c r="AP51" s="39"/>
      <c r="AQ51" s="39"/>
      <c r="AR51" s="39"/>
      <c r="AS51" s="39"/>
      <c r="AT51" s="39"/>
      <c r="AU51" s="39"/>
      <c r="AV51" s="39"/>
      <c r="AW51" s="39"/>
      <c r="AX51" s="146"/>
      <c r="AY51" s="39"/>
      <c r="AZ51" s="39"/>
      <c r="BA51" s="39"/>
      <c r="BB51" s="39"/>
      <c r="BC51" s="39"/>
      <c r="BD51" s="39"/>
      <c r="BE51" s="39"/>
      <c r="BF51" s="39"/>
      <c r="BG51" s="39"/>
      <c r="BH51" s="39"/>
      <c r="BI51" s="39"/>
      <c r="BJ51" s="44"/>
      <c r="BK51" s="44"/>
      <c r="BL51" s="131"/>
      <c r="BM51" s="131"/>
      <c r="BN51" s="131"/>
      <c r="BO51" s="146"/>
      <c r="BP51" s="146"/>
      <c r="BQ51" s="146"/>
      <c r="BR51" s="39"/>
      <c r="BS51" s="39"/>
      <c r="BT51" s="39"/>
      <c r="BU51" s="39"/>
      <c r="BV51" s="39"/>
      <c r="BW51" s="39"/>
      <c r="BX51" s="39"/>
      <c r="BY51" s="39"/>
    </row>
    <row r="52" spans="1:77" s="176" customFormat="1" ht="20.100000000000001" customHeight="1" x14ac:dyDescent="0.25">
      <c r="A52" s="39"/>
      <c r="B52" s="109"/>
      <c r="C52" s="46"/>
      <c r="D52" s="39"/>
      <c r="E52" s="39"/>
      <c r="F52" s="39"/>
      <c r="G52" s="39"/>
      <c r="H52" s="39"/>
      <c r="I52" s="39"/>
      <c r="J52" s="46"/>
      <c r="K52" s="46"/>
      <c r="L52" s="46"/>
      <c r="M52" s="39"/>
      <c r="N52" s="39"/>
      <c r="O52" s="39"/>
      <c r="P52" s="39"/>
      <c r="Q52" s="39"/>
      <c r="R52" s="39"/>
      <c r="S52" s="44"/>
      <c r="T52" s="350"/>
      <c r="U52" s="351"/>
      <c r="V52" s="351"/>
      <c r="W52" s="351"/>
      <c r="X52" s="351"/>
      <c r="Y52" s="352"/>
      <c r="Z52" s="44"/>
      <c r="AA52" s="37"/>
      <c r="AB52" s="37"/>
      <c r="AC52" s="37"/>
      <c r="AD52" s="37"/>
      <c r="AE52" s="37"/>
      <c r="AF52" s="37"/>
      <c r="AG52" s="44"/>
      <c r="AH52" s="39"/>
      <c r="AI52" s="39"/>
      <c r="AJ52" s="39"/>
      <c r="AK52" s="39"/>
      <c r="AL52" s="39"/>
      <c r="AM52" s="39"/>
      <c r="AN52" s="39"/>
      <c r="AO52" s="39"/>
      <c r="AP52" s="39"/>
      <c r="AQ52" s="39"/>
      <c r="AR52" s="39"/>
      <c r="AS52" s="39"/>
      <c r="AT52" s="39"/>
      <c r="AU52" s="39"/>
      <c r="AV52" s="39"/>
      <c r="AW52" s="39"/>
      <c r="AX52" s="146"/>
      <c r="AY52" s="39"/>
      <c r="AZ52" s="39"/>
      <c r="BA52" s="39"/>
      <c r="BB52" s="39"/>
      <c r="BC52" s="39"/>
      <c r="BD52" s="39"/>
      <c r="BE52" s="39"/>
      <c r="BF52" s="39"/>
      <c r="BG52" s="39"/>
      <c r="BH52" s="39"/>
      <c r="BI52" s="39"/>
      <c r="BJ52" s="44"/>
      <c r="BK52" s="44"/>
      <c r="BL52" s="131"/>
      <c r="BM52" s="131"/>
      <c r="BN52" s="131"/>
      <c r="BO52" s="146"/>
      <c r="BP52" s="146"/>
      <c r="BQ52" s="146"/>
      <c r="BR52" s="39"/>
      <c r="BS52" s="39"/>
      <c r="BT52" s="39"/>
      <c r="BU52" s="39"/>
      <c r="BV52" s="39"/>
      <c r="BW52" s="39"/>
      <c r="BX52" s="39"/>
      <c r="BY52" s="39"/>
    </row>
    <row r="53" spans="1:77" s="176" customFormat="1" ht="20.100000000000001" customHeight="1" x14ac:dyDescent="0.2">
      <c r="A53" s="39"/>
      <c r="B53" s="109"/>
      <c r="C53" s="46"/>
      <c r="D53" s="39"/>
      <c r="E53" s="39"/>
      <c r="F53" s="39"/>
      <c r="G53" s="39"/>
      <c r="H53" s="39"/>
      <c r="I53" s="39"/>
      <c r="J53" s="46"/>
      <c r="K53" s="46"/>
      <c r="L53" s="46"/>
      <c r="M53" s="39"/>
      <c r="N53" s="39"/>
      <c r="O53" s="39"/>
      <c r="P53" s="39"/>
      <c r="Q53" s="39"/>
      <c r="R53" s="39"/>
      <c r="S53" s="44"/>
      <c r="T53" s="350"/>
      <c r="U53" s="351"/>
      <c r="V53" s="351"/>
      <c r="W53" s="351"/>
      <c r="X53" s="351"/>
      <c r="Y53" s="352"/>
      <c r="Z53" s="44"/>
      <c r="AA53" s="39"/>
      <c r="AB53" s="39"/>
      <c r="AC53" s="39"/>
      <c r="AD53" s="39"/>
      <c r="AE53" s="39"/>
      <c r="AF53" s="39"/>
      <c r="AG53" s="44"/>
      <c r="AH53" s="39"/>
      <c r="AI53" s="39"/>
      <c r="AJ53" s="39"/>
      <c r="AK53" s="39"/>
      <c r="AL53" s="39"/>
      <c r="AM53" s="39"/>
      <c r="AN53" s="39"/>
      <c r="AO53" s="39"/>
      <c r="AP53" s="39"/>
      <c r="AQ53" s="39"/>
      <c r="AR53" s="39"/>
      <c r="AS53" s="39"/>
      <c r="AT53" s="39"/>
      <c r="AU53" s="39"/>
      <c r="AV53" s="39"/>
      <c r="AW53" s="39"/>
      <c r="AX53" s="146"/>
      <c r="AY53" s="39"/>
      <c r="AZ53" s="39"/>
      <c r="BA53" s="39"/>
      <c r="BB53" s="39"/>
      <c r="BC53" s="39"/>
      <c r="BD53" s="39"/>
      <c r="BE53" s="39"/>
      <c r="BF53" s="39"/>
      <c r="BG53" s="39"/>
      <c r="BH53" s="39"/>
      <c r="BI53" s="39"/>
      <c r="BJ53" s="44"/>
      <c r="BK53" s="44"/>
      <c r="BL53" s="131"/>
      <c r="BM53" s="131"/>
      <c r="BN53" s="131"/>
      <c r="BO53" s="146"/>
      <c r="BP53" s="146"/>
      <c r="BQ53" s="146"/>
      <c r="BR53" s="39"/>
      <c r="BS53" s="39"/>
      <c r="BT53" s="39"/>
      <c r="BU53" s="39"/>
      <c r="BV53" s="39"/>
      <c r="BW53" s="39"/>
      <c r="BX53" s="39"/>
      <c r="BY53" s="39"/>
    </row>
    <row r="54" spans="1:77" s="176" customFormat="1" ht="20.100000000000001" customHeight="1" x14ac:dyDescent="0.25">
      <c r="A54" s="39"/>
      <c r="B54" s="109"/>
      <c r="C54" s="46"/>
      <c r="D54" s="46"/>
      <c r="E54" s="46"/>
      <c r="F54" s="46"/>
      <c r="G54" s="46"/>
      <c r="H54" s="46"/>
      <c r="I54" s="46"/>
      <c r="J54" s="46"/>
      <c r="K54" s="46"/>
      <c r="L54" s="46"/>
      <c r="M54" s="39"/>
      <c r="N54" s="39"/>
      <c r="O54" s="39"/>
      <c r="P54" s="39"/>
      <c r="Q54" s="39"/>
      <c r="R54" s="39"/>
      <c r="S54" s="44"/>
      <c r="T54" s="362"/>
      <c r="U54" s="363"/>
      <c r="V54" s="363"/>
      <c r="W54" s="363"/>
      <c r="X54" s="363"/>
      <c r="Y54" s="364"/>
      <c r="Z54" s="44"/>
      <c r="AA54" s="37"/>
      <c r="AB54" s="37"/>
      <c r="AC54" s="37"/>
      <c r="AD54" s="37"/>
      <c r="AE54" s="37"/>
      <c r="AF54" s="37"/>
      <c r="AG54" s="44"/>
      <c r="AH54" s="39"/>
      <c r="AI54" s="39"/>
      <c r="AJ54" s="39"/>
      <c r="AK54" s="39"/>
      <c r="AL54" s="39"/>
      <c r="AM54" s="39"/>
      <c r="AN54" s="39"/>
      <c r="AO54" s="39"/>
      <c r="AP54" s="39"/>
      <c r="AQ54" s="39"/>
      <c r="AR54" s="39"/>
      <c r="AS54" s="39"/>
      <c r="AT54" s="39"/>
      <c r="AU54" s="39"/>
      <c r="AV54" s="39"/>
      <c r="AW54" s="39"/>
      <c r="AX54" s="146"/>
      <c r="AY54" s="39"/>
      <c r="AZ54" s="39"/>
      <c r="BA54" s="39"/>
      <c r="BB54" s="39"/>
      <c r="BC54" s="39"/>
      <c r="BD54" s="39"/>
      <c r="BE54" s="39"/>
      <c r="BF54" s="39"/>
      <c r="BG54" s="39"/>
      <c r="BH54" s="39"/>
      <c r="BI54" s="39"/>
      <c r="BJ54" s="44"/>
      <c r="BK54" s="44"/>
      <c r="BL54" s="131"/>
      <c r="BM54" s="131"/>
      <c r="BN54" s="131"/>
      <c r="BO54" s="146"/>
      <c r="BP54" s="146"/>
      <c r="BQ54" s="146"/>
      <c r="BR54" s="39"/>
      <c r="BS54" s="39"/>
      <c r="BT54" s="39"/>
      <c r="BU54" s="39"/>
      <c r="BV54" s="39"/>
      <c r="BW54" s="39"/>
      <c r="BX54" s="39"/>
      <c r="BY54" s="39"/>
    </row>
    <row r="55" spans="1:77" s="176" customFormat="1" ht="20.100000000000001" customHeight="1" x14ac:dyDescent="0.25">
      <c r="A55" s="39"/>
      <c r="B55" s="109"/>
      <c r="C55" s="46"/>
      <c r="D55" s="46"/>
      <c r="E55" s="46"/>
      <c r="F55" s="46"/>
      <c r="G55" s="46"/>
      <c r="H55" s="46"/>
      <c r="I55" s="46"/>
      <c r="J55" s="46"/>
      <c r="K55" s="46"/>
      <c r="L55" s="46"/>
      <c r="M55" s="39"/>
      <c r="N55" s="39"/>
      <c r="O55" s="39"/>
      <c r="P55" s="39"/>
      <c r="Q55" s="39"/>
      <c r="R55" s="39"/>
      <c r="S55" s="44"/>
      <c r="T55" s="254"/>
      <c r="U55" s="254"/>
      <c r="V55" s="254"/>
      <c r="W55" s="254"/>
      <c r="X55" s="254"/>
      <c r="Y55" s="254"/>
      <c r="Z55" s="44"/>
      <c r="AA55" s="37"/>
      <c r="AB55" s="37"/>
      <c r="AC55" s="37"/>
      <c r="AD55" s="37"/>
      <c r="AE55" s="37"/>
      <c r="AF55" s="37"/>
      <c r="AG55" s="44"/>
      <c r="AH55" s="39"/>
      <c r="AI55" s="39"/>
      <c r="AJ55" s="39"/>
      <c r="AK55" s="39"/>
      <c r="AL55" s="39"/>
      <c r="AM55" s="39"/>
      <c r="AN55" s="39"/>
      <c r="AO55" s="39"/>
      <c r="AP55" s="39"/>
      <c r="AQ55" s="39"/>
      <c r="AR55" s="39"/>
      <c r="AS55" s="39"/>
      <c r="AT55" s="39"/>
      <c r="AU55" s="39"/>
      <c r="AV55" s="39"/>
      <c r="AW55" s="39"/>
      <c r="AX55" s="146"/>
      <c r="AY55" s="39"/>
      <c r="AZ55" s="39"/>
      <c r="BA55" s="39"/>
      <c r="BB55" s="39"/>
      <c r="BC55" s="39"/>
      <c r="BD55" s="39"/>
      <c r="BE55" s="39"/>
      <c r="BF55" s="39"/>
      <c r="BG55" s="39"/>
      <c r="BH55" s="39"/>
      <c r="BI55" s="39"/>
      <c r="BJ55" s="44"/>
      <c r="BK55" s="44"/>
      <c r="BL55" s="131"/>
      <c r="BM55" s="131"/>
      <c r="BN55" s="131"/>
      <c r="BO55" s="146"/>
      <c r="BP55" s="146"/>
      <c r="BQ55" s="146"/>
      <c r="BR55" s="39"/>
      <c r="BS55" s="39"/>
      <c r="BT55" s="39"/>
      <c r="BU55" s="39"/>
      <c r="BV55" s="39"/>
      <c r="BW55" s="39"/>
      <c r="BX55" s="39"/>
      <c r="BY55" s="39"/>
    </row>
    <row r="56" spans="1:77" s="176" customFormat="1" ht="20.100000000000001" customHeight="1" x14ac:dyDescent="0.25">
      <c r="A56" s="39"/>
      <c r="B56" s="109"/>
      <c r="C56" s="46"/>
      <c r="D56" s="46"/>
      <c r="E56" s="46"/>
      <c r="F56" s="46"/>
      <c r="G56" s="46"/>
      <c r="H56" s="46"/>
      <c r="I56" s="46"/>
      <c r="J56" s="46"/>
      <c r="K56" s="46"/>
      <c r="L56" s="46"/>
      <c r="M56" s="39"/>
      <c r="N56" s="39"/>
      <c r="O56" s="39"/>
      <c r="P56" s="39"/>
      <c r="Q56" s="39"/>
      <c r="R56" s="39"/>
      <c r="S56" s="44"/>
      <c r="T56" s="254"/>
      <c r="U56" s="254"/>
      <c r="V56" s="254"/>
      <c r="W56" s="254"/>
      <c r="X56" s="254"/>
      <c r="Y56" s="254"/>
      <c r="Z56" s="44"/>
      <c r="AA56" s="37"/>
      <c r="AB56" s="37"/>
      <c r="AC56" s="37"/>
      <c r="AD56" s="37"/>
      <c r="AE56" s="37"/>
      <c r="AF56" s="37"/>
      <c r="AG56" s="44"/>
      <c r="AH56" s="39"/>
      <c r="AI56" s="39"/>
      <c r="AJ56" s="39"/>
      <c r="AK56" s="39"/>
      <c r="AL56" s="39"/>
      <c r="AM56" s="39"/>
      <c r="AN56" s="39"/>
      <c r="AO56" s="39"/>
      <c r="AP56" s="39"/>
      <c r="AQ56" s="39"/>
      <c r="AR56" s="39"/>
      <c r="AS56" s="39"/>
      <c r="AT56" s="39"/>
      <c r="AU56" s="39"/>
      <c r="AV56" s="39"/>
      <c r="AW56" s="39"/>
      <c r="AX56" s="146"/>
      <c r="AY56" s="39"/>
      <c r="AZ56" s="39"/>
      <c r="BA56" s="39"/>
      <c r="BB56" s="39"/>
      <c r="BC56" s="39"/>
      <c r="BD56" s="39"/>
      <c r="BE56" s="39"/>
      <c r="BF56" s="39"/>
      <c r="BG56" s="39"/>
      <c r="BH56" s="39"/>
      <c r="BI56" s="39"/>
      <c r="BJ56" s="44"/>
      <c r="BK56" s="44"/>
      <c r="BL56" s="131"/>
      <c r="BM56" s="131"/>
      <c r="BN56" s="131"/>
      <c r="BO56" s="146"/>
      <c r="BP56" s="146"/>
      <c r="BQ56" s="146"/>
      <c r="BR56" s="39"/>
      <c r="BS56" s="39"/>
      <c r="BT56" s="39"/>
      <c r="BU56" s="39"/>
      <c r="BV56" s="39"/>
      <c r="BW56" s="39"/>
      <c r="BX56" s="39"/>
      <c r="BY56" s="39"/>
    </row>
    <row r="57" spans="1:77" s="176" customFormat="1" ht="20.100000000000001" customHeight="1" x14ac:dyDescent="0.25">
      <c r="A57" s="39"/>
      <c r="B57" s="109"/>
      <c r="C57" s="46"/>
      <c r="D57" s="46"/>
      <c r="E57" s="46"/>
      <c r="F57" s="46"/>
      <c r="G57" s="46"/>
      <c r="H57" s="46"/>
      <c r="I57" s="46"/>
      <c r="J57" s="46"/>
      <c r="K57" s="46"/>
      <c r="L57" s="46"/>
      <c r="M57" s="39"/>
      <c r="N57" s="39"/>
      <c r="O57" s="39"/>
      <c r="P57" s="39"/>
      <c r="Q57" s="39"/>
      <c r="R57" s="39"/>
      <c r="S57" s="44"/>
      <c r="T57" s="254"/>
      <c r="U57" s="254"/>
      <c r="V57" s="254"/>
      <c r="W57" s="254"/>
      <c r="X57" s="254"/>
      <c r="Y57" s="254"/>
      <c r="Z57" s="44"/>
      <c r="AA57" s="37"/>
      <c r="AB57" s="37"/>
      <c r="AC57" s="37"/>
      <c r="AD57" s="37"/>
      <c r="AE57" s="37"/>
      <c r="AF57" s="37"/>
      <c r="AG57" s="44"/>
      <c r="AH57" s="39"/>
      <c r="AI57" s="39"/>
      <c r="AJ57" s="39"/>
      <c r="AK57" s="39"/>
      <c r="AL57" s="39"/>
      <c r="AM57" s="39"/>
      <c r="AN57" s="39"/>
      <c r="AO57" s="39"/>
      <c r="AP57" s="39"/>
      <c r="AQ57" s="39"/>
      <c r="AR57" s="39"/>
      <c r="AS57" s="39"/>
      <c r="AT57" s="39"/>
      <c r="AU57" s="39"/>
      <c r="AV57" s="39"/>
      <c r="AW57" s="39"/>
      <c r="AX57" s="146"/>
      <c r="AY57" s="39"/>
      <c r="AZ57" s="39"/>
      <c r="BA57" s="39"/>
      <c r="BB57" s="39"/>
      <c r="BC57" s="39"/>
      <c r="BD57" s="39"/>
      <c r="BE57" s="39"/>
      <c r="BF57" s="39"/>
      <c r="BG57" s="39"/>
      <c r="BH57" s="39"/>
      <c r="BI57" s="39"/>
      <c r="BJ57" s="44"/>
      <c r="BK57" s="44"/>
      <c r="BL57" s="131"/>
      <c r="BM57" s="131"/>
      <c r="BN57" s="131"/>
      <c r="BO57" s="146"/>
      <c r="BP57" s="146"/>
      <c r="BQ57" s="146"/>
      <c r="BR57" s="39"/>
      <c r="BS57" s="39"/>
      <c r="BT57" s="39"/>
      <c r="BU57" s="39"/>
      <c r="BV57" s="39"/>
      <c r="BW57" s="39"/>
      <c r="BX57" s="39"/>
      <c r="BY57" s="39"/>
    </row>
    <row r="58" spans="1:77" s="176" customFormat="1" ht="20.100000000000001" customHeight="1" x14ac:dyDescent="0.25">
      <c r="A58" s="39"/>
      <c r="B58" s="109"/>
      <c r="C58" s="46"/>
      <c r="D58" s="46"/>
      <c r="E58" s="46"/>
      <c r="F58" s="46"/>
      <c r="G58" s="46"/>
      <c r="H58" s="46"/>
      <c r="I58" s="46"/>
      <c r="J58" s="46"/>
      <c r="K58" s="46"/>
      <c r="L58" s="46"/>
      <c r="M58" s="39"/>
      <c r="N58" s="39"/>
      <c r="O58" s="39"/>
      <c r="P58" s="39"/>
      <c r="Q58" s="39"/>
      <c r="R58" s="39"/>
      <c r="S58" s="44"/>
      <c r="T58" s="254"/>
      <c r="U58" s="254"/>
      <c r="V58" s="254"/>
      <c r="W58" s="254"/>
      <c r="X58" s="254"/>
      <c r="Y58" s="254"/>
      <c r="Z58" s="44"/>
      <c r="AA58" s="37"/>
      <c r="AB58" s="37"/>
      <c r="AC58" s="37"/>
      <c r="AD58" s="37"/>
      <c r="AE58" s="37"/>
      <c r="AF58" s="37"/>
      <c r="AG58" s="44"/>
      <c r="AH58" s="39"/>
      <c r="AI58" s="39"/>
      <c r="AJ58" s="39"/>
      <c r="AK58" s="39"/>
      <c r="AL58" s="39"/>
      <c r="AM58" s="39"/>
      <c r="AN58" s="39"/>
      <c r="AO58" s="39"/>
      <c r="AP58" s="39"/>
      <c r="AQ58" s="39"/>
      <c r="AR58" s="39"/>
      <c r="AS58" s="39"/>
      <c r="AT58" s="39"/>
      <c r="AU58" s="39"/>
      <c r="AV58" s="39"/>
      <c r="AW58" s="39"/>
      <c r="AX58" s="146"/>
      <c r="AY58" s="39"/>
      <c r="AZ58" s="39"/>
      <c r="BA58" s="39"/>
      <c r="BB58" s="39"/>
      <c r="BC58" s="39"/>
      <c r="BD58" s="39"/>
      <c r="BE58" s="39"/>
      <c r="BF58" s="39"/>
      <c r="BG58" s="39"/>
      <c r="BH58" s="39"/>
      <c r="BI58" s="39"/>
      <c r="BJ58" s="44"/>
      <c r="BK58" s="44"/>
      <c r="BL58" s="131"/>
      <c r="BM58" s="131"/>
      <c r="BN58" s="131"/>
      <c r="BO58" s="146"/>
      <c r="BP58" s="146"/>
      <c r="BQ58" s="146"/>
      <c r="BR58" s="39"/>
      <c r="BS58" s="39"/>
      <c r="BT58" s="39"/>
      <c r="BU58" s="39"/>
      <c r="BV58" s="39"/>
      <c r="BW58" s="39"/>
      <c r="BX58" s="39"/>
      <c r="BY58" s="39"/>
    </row>
    <row r="59" spans="1:77" s="176" customFormat="1" ht="20.100000000000001" customHeight="1" x14ac:dyDescent="0.25">
      <c r="A59" s="39"/>
      <c r="B59" s="109"/>
      <c r="C59" s="46"/>
      <c r="D59" s="46"/>
      <c r="E59" s="46"/>
      <c r="F59" s="46"/>
      <c r="G59" s="46"/>
      <c r="H59" s="46"/>
      <c r="I59" s="46"/>
      <c r="J59" s="46"/>
      <c r="K59" s="46"/>
      <c r="L59" s="46"/>
      <c r="M59" s="39"/>
      <c r="N59" s="39"/>
      <c r="O59" s="39"/>
      <c r="P59" s="39"/>
      <c r="Q59" s="39"/>
      <c r="R59" s="39"/>
      <c r="S59" s="44"/>
      <c r="T59" s="254"/>
      <c r="U59" s="254"/>
      <c r="V59" s="254"/>
      <c r="W59" s="254"/>
      <c r="X59" s="254"/>
      <c r="Y59" s="254"/>
      <c r="Z59" s="44"/>
      <c r="AA59" s="37"/>
      <c r="AB59" s="37"/>
      <c r="AC59" s="37"/>
      <c r="AD59" s="37"/>
      <c r="AE59" s="37"/>
      <c r="AF59" s="37"/>
      <c r="AG59" s="44"/>
      <c r="AH59" s="39"/>
      <c r="AI59" s="39"/>
      <c r="AJ59" s="39"/>
      <c r="AK59" s="39"/>
      <c r="AL59" s="39"/>
      <c r="AM59" s="39"/>
      <c r="AN59" s="39"/>
      <c r="AO59" s="39"/>
      <c r="AP59" s="39"/>
      <c r="AQ59" s="39"/>
      <c r="AR59" s="39"/>
      <c r="AS59" s="39"/>
      <c r="AT59" s="39"/>
      <c r="AU59" s="39"/>
      <c r="AV59" s="39"/>
      <c r="AW59" s="39"/>
      <c r="AX59" s="146"/>
      <c r="AY59" s="39"/>
      <c r="AZ59" s="39"/>
      <c r="BA59" s="39"/>
      <c r="BB59" s="39"/>
      <c r="BC59" s="39"/>
      <c r="BD59" s="39"/>
      <c r="BE59" s="39"/>
      <c r="BF59" s="39"/>
      <c r="BG59" s="39"/>
      <c r="BH59" s="39"/>
      <c r="BI59" s="39"/>
      <c r="BJ59" s="44"/>
      <c r="BK59" s="44"/>
      <c r="BL59" s="131"/>
      <c r="BM59" s="131"/>
      <c r="BN59" s="131"/>
      <c r="BO59" s="146"/>
      <c r="BP59" s="146"/>
      <c r="BQ59" s="146"/>
      <c r="BR59" s="39"/>
      <c r="BS59" s="39"/>
      <c r="BT59" s="39"/>
      <c r="BU59" s="39"/>
      <c r="BV59" s="39"/>
      <c r="BW59" s="39"/>
      <c r="BX59" s="39"/>
      <c r="BY59" s="39"/>
    </row>
    <row r="60" spans="1:77" s="176" customFormat="1" ht="20.100000000000001" customHeight="1" x14ac:dyDescent="0.25">
      <c r="A60" s="39"/>
      <c r="B60" s="109"/>
      <c r="C60" s="46"/>
      <c r="D60" s="46"/>
      <c r="E60" s="46"/>
      <c r="F60" s="46"/>
      <c r="G60" s="46"/>
      <c r="H60" s="46"/>
      <c r="I60" s="46"/>
      <c r="J60" s="46"/>
      <c r="K60" s="46"/>
      <c r="L60" s="46"/>
      <c r="M60" s="39"/>
      <c r="N60" s="39"/>
      <c r="O60" s="39"/>
      <c r="P60" s="39"/>
      <c r="Q60" s="39"/>
      <c r="R60" s="39"/>
      <c r="S60" s="44"/>
      <c r="T60" s="254"/>
      <c r="U60" s="254"/>
      <c r="V60" s="254"/>
      <c r="W60" s="254"/>
      <c r="X60" s="254"/>
      <c r="Y60" s="254"/>
      <c r="Z60" s="44"/>
      <c r="AA60" s="37"/>
      <c r="AB60" s="37"/>
      <c r="AC60" s="37"/>
      <c r="AD60" s="37"/>
      <c r="AE60" s="37"/>
      <c r="AF60" s="37"/>
      <c r="AG60" s="44"/>
      <c r="AH60" s="39"/>
      <c r="AI60" s="39"/>
      <c r="AJ60" s="39"/>
      <c r="AK60" s="39"/>
      <c r="AL60" s="39"/>
      <c r="AM60" s="39"/>
      <c r="AN60" s="39"/>
      <c r="AO60" s="39"/>
      <c r="AP60" s="39"/>
      <c r="AQ60" s="39"/>
      <c r="AR60" s="39"/>
      <c r="AS60" s="39"/>
      <c r="AT60" s="39"/>
      <c r="AU60" s="39"/>
      <c r="AV60" s="39"/>
      <c r="AW60" s="39"/>
      <c r="AX60" s="146"/>
      <c r="AY60" s="39"/>
      <c r="AZ60" s="39"/>
      <c r="BA60" s="39"/>
      <c r="BB60" s="39"/>
      <c r="BC60" s="39"/>
      <c r="BD60" s="39"/>
      <c r="BE60" s="39"/>
      <c r="BF60" s="39"/>
      <c r="BG60" s="39"/>
      <c r="BH60" s="39"/>
      <c r="BI60" s="39"/>
      <c r="BJ60" s="44"/>
      <c r="BK60" s="44"/>
      <c r="BL60" s="131"/>
      <c r="BM60" s="131"/>
      <c r="BN60" s="131"/>
      <c r="BO60" s="146"/>
      <c r="BP60" s="146"/>
      <c r="BQ60" s="146"/>
      <c r="BR60" s="39"/>
      <c r="BS60" s="39"/>
      <c r="BT60" s="39"/>
      <c r="BU60" s="39"/>
      <c r="BV60" s="39"/>
      <c r="BW60" s="39"/>
      <c r="BX60" s="39"/>
      <c r="BY60" s="39"/>
    </row>
    <row r="61" spans="1:77" s="176" customFormat="1" ht="20.100000000000001" customHeight="1" x14ac:dyDescent="0.25">
      <c r="A61" s="39"/>
      <c r="B61" s="109"/>
      <c r="C61" s="46"/>
      <c r="D61" s="46"/>
      <c r="E61" s="46"/>
      <c r="F61" s="46"/>
      <c r="G61" s="46"/>
      <c r="H61" s="46"/>
      <c r="I61" s="46"/>
      <c r="J61" s="46"/>
      <c r="K61" s="46"/>
      <c r="L61" s="46"/>
      <c r="M61" s="39"/>
      <c r="N61" s="39"/>
      <c r="O61" s="39"/>
      <c r="P61" s="39"/>
      <c r="Q61" s="39"/>
      <c r="R61" s="39"/>
      <c r="S61" s="44"/>
      <c r="T61" s="254"/>
      <c r="U61" s="254"/>
      <c r="V61" s="254"/>
      <c r="W61" s="254"/>
      <c r="X61" s="254"/>
      <c r="Y61" s="254"/>
      <c r="Z61" s="44"/>
      <c r="AA61" s="37"/>
      <c r="AB61" s="37"/>
      <c r="AC61" s="37"/>
      <c r="AD61" s="37"/>
      <c r="AE61" s="37"/>
      <c r="AF61" s="37"/>
      <c r="AG61" s="44"/>
      <c r="AH61" s="39"/>
      <c r="AI61" s="39"/>
      <c r="AJ61" s="39"/>
      <c r="AK61" s="39"/>
      <c r="AL61" s="39"/>
      <c r="AM61" s="39"/>
      <c r="AN61" s="39"/>
      <c r="AO61" s="39"/>
      <c r="AP61" s="39"/>
      <c r="AQ61" s="39"/>
      <c r="AR61" s="39"/>
      <c r="AS61" s="39"/>
      <c r="AT61" s="39"/>
      <c r="AU61" s="39"/>
      <c r="AV61" s="39"/>
      <c r="AW61" s="39"/>
      <c r="AX61" s="146"/>
      <c r="AY61" s="39"/>
      <c r="AZ61" s="39"/>
      <c r="BA61" s="39"/>
      <c r="BB61" s="39"/>
      <c r="BC61" s="39"/>
      <c r="BD61" s="39"/>
      <c r="BE61" s="39"/>
      <c r="BF61" s="39"/>
      <c r="BG61" s="39"/>
      <c r="BH61" s="39"/>
      <c r="BI61" s="39"/>
      <c r="BJ61" s="44"/>
      <c r="BK61" s="44"/>
      <c r="BL61" s="131"/>
      <c r="BM61" s="131"/>
      <c r="BN61" s="131"/>
      <c r="BO61" s="146"/>
      <c r="BP61" s="146"/>
      <c r="BQ61" s="146"/>
      <c r="BR61" s="39"/>
      <c r="BS61" s="39"/>
      <c r="BT61" s="39"/>
      <c r="BU61" s="39"/>
      <c r="BV61" s="39"/>
      <c r="BW61" s="39"/>
      <c r="BX61" s="39"/>
      <c r="BY61" s="39"/>
    </row>
    <row r="62" spans="1:77" s="176" customFormat="1" ht="20.100000000000001" customHeight="1" x14ac:dyDescent="0.25">
      <c r="A62" s="39"/>
      <c r="B62" s="109"/>
      <c r="C62" s="46"/>
      <c r="D62" s="46"/>
      <c r="E62" s="46"/>
      <c r="F62" s="46"/>
      <c r="G62" s="46"/>
      <c r="H62" s="46"/>
      <c r="I62" s="46"/>
      <c r="J62" s="46"/>
      <c r="K62" s="46"/>
      <c r="L62" s="46"/>
      <c r="M62" s="39"/>
      <c r="N62" s="39"/>
      <c r="O62" s="39"/>
      <c r="P62" s="39"/>
      <c r="Q62" s="39"/>
      <c r="R62" s="39"/>
      <c r="S62" s="44"/>
      <c r="T62" s="254"/>
      <c r="U62" s="254"/>
      <c r="V62" s="254"/>
      <c r="W62" s="254"/>
      <c r="X62" s="254"/>
      <c r="Y62" s="254"/>
      <c r="Z62" s="44"/>
      <c r="AA62" s="37"/>
      <c r="AB62" s="37"/>
      <c r="AC62" s="37"/>
      <c r="AD62" s="37"/>
      <c r="AE62" s="37"/>
      <c r="AF62" s="37"/>
      <c r="AG62" s="44"/>
      <c r="AH62" s="39"/>
      <c r="AI62" s="39"/>
      <c r="AJ62" s="39"/>
      <c r="AK62" s="39"/>
      <c r="AL62" s="39"/>
      <c r="AM62" s="39"/>
      <c r="AN62" s="39"/>
      <c r="AO62" s="39"/>
      <c r="AP62" s="39"/>
      <c r="AQ62" s="39"/>
      <c r="AR62" s="39"/>
      <c r="AS62" s="39"/>
      <c r="AT62" s="39"/>
      <c r="AU62" s="39"/>
      <c r="AV62" s="39"/>
      <c r="AW62" s="39"/>
      <c r="AX62" s="146"/>
      <c r="AY62" s="39"/>
      <c r="AZ62" s="39"/>
      <c r="BA62" s="39"/>
      <c r="BB62" s="39"/>
      <c r="BC62" s="39"/>
      <c r="BD62" s="39"/>
      <c r="BE62" s="39"/>
      <c r="BF62" s="39"/>
      <c r="BG62" s="39"/>
      <c r="BH62" s="39"/>
      <c r="BI62" s="39"/>
      <c r="BJ62" s="44"/>
      <c r="BK62" s="44"/>
      <c r="BL62" s="131"/>
      <c r="BM62" s="131"/>
      <c r="BN62" s="131"/>
      <c r="BO62" s="146"/>
      <c r="BP62" s="146"/>
      <c r="BQ62" s="146"/>
      <c r="BR62" s="39"/>
      <c r="BS62" s="39"/>
      <c r="BT62" s="39"/>
      <c r="BU62" s="39"/>
      <c r="BV62" s="39"/>
      <c r="BW62" s="39"/>
      <c r="BX62" s="39"/>
      <c r="BY62" s="39"/>
    </row>
    <row r="63" spans="1:77" s="176" customFormat="1" ht="20.100000000000001" customHeight="1" x14ac:dyDescent="0.25">
      <c r="A63" s="39"/>
      <c r="B63" s="109"/>
      <c r="C63" s="46"/>
      <c r="D63" s="46"/>
      <c r="E63" s="46"/>
      <c r="F63" s="46"/>
      <c r="G63" s="46"/>
      <c r="H63" s="46"/>
      <c r="I63" s="46"/>
      <c r="J63" s="46"/>
      <c r="K63" s="46"/>
      <c r="L63" s="46"/>
      <c r="M63" s="39"/>
      <c r="N63" s="39"/>
      <c r="O63" s="39"/>
      <c r="P63" s="39"/>
      <c r="Q63" s="39"/>
      <c r="R63" s="39"/>
      <c r="S63" s="44"/>
      <c r="T63" s="254"/>
      <c r="U63" s="254"/>
      <c r="V63" s="254"/>
      <c r="W63" s="254"/>
      <c r="X63" s="254"/>
      <c r="Y63" s="254"/>
      <c r="Z63" s="44"/>
      <c r="AA63" s="37"/>
      <c r="AB63" s="37"/>
      <c r="AC63" s="37"/>
      <c r="AD63" s="37"/>
      <c r="AE63" s="37"/>
      <c r="AF63" s="37"/>
      <c r="AG63" s="44"/>
      <c r="AH63" s="39"/>
      <c r="AI63" s="39"/>
      <c r="AJ63" s="39"/>
      <c r="AK63" s="39"/>
      <c r="AL63" s="39"/>
      <c r="AM63" s="39"/>
      <c r="AN63" s="39"/>
      <c r="AO63" s="39"/>
      <c r="AP63" s="39"/>
      <c r="AQ63" s="39"/>
      <c r="AR63" s="39"/>
      <c r="AS63" s="39"/>
      <c r="AT63" s="39"/>
      <c r="AU63" s="39"/>
      <c r="AV63" s="39"/>
      <c r="AW63" s="39"/>
      <c r="AX63" s="146"/>
      <c r="AY63" s="39"/>
      <c r="AZ63" s="39"/>
      <c r="BA63" s="39"/>
      <c r="BB63" s="39"/>
      <c r="BC63" s="39"/>
      <c r="BD63" s="39"/>
      <c r="BE63" s="39"/>
      <c r="BF63" s="39"/>
      <c r="BG63" s="39"/>
      <c r="BH63" s="39"/>
      <c r="BI63" s="39"/>
      <c r="BJ63" s="44"/>
      <c r="BK63" s="44"/>
      <c r="BL63" s="131"/>
      <c r="BM63" s="131"/>
      <c r="BN63" s="131"/>
      <c r="BO63" s="146"/>
      <c r="BP63" s="146"/>
      <c r="BQ63" s="146"/>
      <c r="BR63" s="39"/>
      <c r="BS63" s="39"/>
      <c r="BT63" s="39"/>
      <c r="BU63" s="39"/>
      <c r="BV63" s="39"/>
      <c r="BW63" s="39"/>
      <c r="BX63" s="39"/>
      <c r="BY63" s="39"/>
    </row>
    <row r="64" spans="1:77" s="176" customFormat="1" ht="20.100000000000001" customHeight="1" x14ac:dyDescent="0.25">
      <c r="A64" s="39"/>
      <c r="B64" s="109"/>
      <c r="C64" s="46"/>
      <c r="D64" s="46"/>
      <c r="E64" s="46"/>
      <c r="F64" s="46"/>
      <c r="G64" s="46"/>
      <c r="H64" s="46"/>
      <c r="I64" s="46"/>
      <c r="J64" s="46"/>
      <c r="K64" s="46"/>
      <c r="L64" s="46"/>
      <c r="M64" s="39"/>
      <c r="N64" s="39"/>
      <c r="O64" s="39"/>
      <c r="P64" s="39"/>
      <c r="Q64" s="39"/>
      <c r="R64" s="39"/>
      <c r="S64" s="44"/>
      <c r="T64" s="254"/>
      <c r="U64" s="254"/>
      <c r="V64" s="254"/>
      <c r="W64" s="254"/>
      <c r="X64" s="254"/>
      <c r="Y64" s="254"/>
      <c r="Z64" s="44"/>
      <c r="AA64" s="37"/>
      <c r="AB64" s="37"/>
      <c r="AC64" s="37"/>
      <c r="AD64" s="37"/>
      <c r="AE64" s="37"/>
      <c r="AF64" s="37"/>
      <c r="AG64" s="44"/>
      <c r="AH64" s="39"/>
      <c r="AI64" s="39"/>
      <c r="AJ64" s="39"/>
      <c r="AK64" s="39"/>
      <c r="AL64" s="39"/>
      <c r="AM64" s="39"/>
      <c r="AN64" s="39"/>
      <c r="AO64" s="39"/>
      <c r="AP64" s="39"/>
      <c r="AQ64" s="39"/>
      <c r="AR64" s="39"/>
      <c r="AS64" s="39"/>
      <c r="AT64" s="39"/>
      <c r="AU64" s="39"/>
      <c r="AV64" s="39"/>
      <c r="AW64" s="39"/>
      <c r="AX64" s="146"/>
      <c r="AY64" s="39"/>
      <c r="AZ64" s="39"/>
      <c r="BA64" s="39"/>
      <c r="BB64" s="39"/>
      <c r="BC64" s="39"/>
      <c r="BD64" s="39"/>
      <c r="BE64" s="39"/>
      <c r="BF64" s="39"/>
      <c r="BG64" s="39"/>
      <c r="BH64" s="39"/>
      <c r="BI64" s="39"/>
      <c r="BJ64" s="44"/>
      <c r="BK64" s="44"/>
      <c r="BL64" s="131"/>
      <c r="BM64" s="131"/>
      <c r="BN64" s="131"/>
      <c r="BO64" s="146"/>
      <c r="BP64" s="146"/>
      <c r="BQ64" s="146"/>
      <c r="BR64" s="39"/>
      <c r="BS64" s="39"/>
      <c r="BT64" s="39"/>
      <c r="BU64" s="39"/>
      <c r="BV64" s="39"/>
      <c r="BW64" s="39"/>
      <c r="BX64" s="39"/>
      <c r="BY64" s="39"/>
    </row>
    <row r="65" spans="1:77" s="176" customFormat="1" ht="20.100000000000001" customHeight="1" x14ac:dyDescent="0.25">
      <c r="A65" s="39"/>
      <c r="B65" s="109"/>
      <c r="C65" s="46"/>
      <c r="D65" s="46"/>
      <c r="E65" s="46"/>
      <c r="F65" s="46"/>
      <c r="G65" s="46"/>
      <c r="H65" s="46"/>
      <c r="I65" s="46"/>
      <c r="J65" s="46"/>
      <c r="K65" s="46"/>
      <c r="L65" s="46"/>
      <c r="M65" s="39"/>
      <c r="N65" s="39"/>
      <c r="O65" s="39"/>
      <c r="P65" s="39"/>
      <c r="Q65" s="39"/>
      <c r="R65" s="39"/>
      <c r="S65" s="44"/>
      <c r="T65" s="254"/>
      <c r="U65" s="254"/>
      <c r="V65" s="254"/>
      <c r="W65" s="254"/>
      <c r="X65" s="254"/>
      <c r="Y65" s="254"/>
      <c r="Z65" s="44"/>
      <c r="AA65" s="37"/>
      <c r="AB65" s="37"/>
      <c r="AC65" s="37"/>
      <c r="AD65" s="37"/>
      <c r="AE65" s="37"/>
      <c r="AF65" s="37"/>
      <c r="AG65" s="44"/>
      <c r="AH65" s="39"/>
      <c r="AI65" s="39"/>
      <c r="AJ65" s="39"/>
      <c r="AK65" s="39"/>
      <c r="AL65" s="39"/>
      <c r="AM65" s="39"/>
      <c r="AN65" s="39"/>
      <c r="AO65" s="39"/>
      <c r="AP65" s="39"/>
      <c r="AQ65" s="39"/>
      <c r="AR65" s="39"/>
      <c r="AS65" s="39"/>
      <c r="AT65" s="39"/>
      <c r="AU65" s="39"/>
      <c r="AV65" s="39"/>
      <c r="AW65" s="39"/>
      <c r="AX65" s="146"/>
      <c r="AY65" s="39"/>
      <c r="AZ65" s="39"/>
      <c r="BA65" s="39"/>
      <c r="BB65" s="39"/>
      <c r="BC65" s="39"/>
      <c r="BD65" s="39"/>
      <c r="BE65" s="39"/>
      <c r="BF65" s="39"/>
      <c r="BG65" s="39"/>
      <c r="BH65" s="39"/>
      <c r="BI65" s="39"/>
      <c r="BJ65" s="44"/>
      <c r="BK65" s="44"/>
      <c r="BL65" s="131"/>
      <c r="BM65" s="131"/>
      <c r="BN65" s="131"/>
      <c r="BO65" s="146"/>
      <c r="BP65" s="146"/>
      <c r="BQ65" s="146"/>
      <c r="BR65" s="39"/>
      <c r="BS65" s="39"/>
      <c r="BT65" s="39"/>
      <c r="BU65" s="39"/>
      <c r="BV65" s="39"/>
      <c r="BW65" s="39"/>
      <c r="BX65" s="39"/>
      <c r="BY65" s="39"/>
    </row>
    <row r="66" spans="1:77" s="176" customFormat="1" ht="20.100000000000001" customHeight="1" x14ac:dyDescent="0.25">
      <c r="A66" s="39"/>
      <c r="B66" s="109"/>
      <c r="C66" s="46"/>
      <c r="D66" s="46"/>
      <c r="E66" s="46"/>
      <c r="F66" s="46"/>
      <c r="G66" s="46"/>
      <c r="H66" s="46"/>
      <c r="I66" s="46"/>
      <c r="J66" s="46"/>
      <c r="K66" s="46"/>
      <c r="L66" s="46"/>
      <c r="M66" s="39"/>
      <c r="N66" s="39"/>
      <c r="O66" s="39"/>
      <c r="P66" s="39"/>
      <c r="Q66" s="39"/>
      <c r="R66" s="39"/>
      <c r="S66" s="44"/>
      <c r="T66" s="254"/>
      <c r="U66" s="254"/>
      <c r="V66" s="254"/>
      <c r="W66" s="254"/>
      <c r="X66" s="254"/>
      <c r="Y66" s="254"/>
      <c r="Z66" s="44"/>
      <c r="AA66" s="37"/>
      <c r="AB66" s="37"/>
      <c r="AC66" s="37"/>
      <c r="AD66" s="37"/>
      <c r="AE66" s="37"/>
      <c r="AF66" s="37"/>
      <c r="AG66" s="44"/>
      <c r="AH66" s="39"/>
      <c r="AI66" s="39"/>
      <c r="AJ66" s="39"/>
      <c r="AK66" s="39"/>
      <c r="AL66" s="39"/>
      <c r="AM66" s="39"/>
      <c r="AN66" s="39"/>
      <c r="AO66" s="39"/>
      <c r="AP66" s="39"/>
      <c r="AQ66" s="39"/>
      <c r="AR66" s="39"/>
      <c r="AS66" s="39"/>
      <c r="AT66" s="39"/>
      <c r="AU66" s="39"/>
      <c r="AV66" s="39"/>
      <c r="AW66" s="39"/>
      <c r="AX66" s="146"/>
      <c r="AY66" s="39"/>
      <c r="AZ66" s="39"/>
      <c r="BA66" s="39"/>
      <c r="BB66" s="39"/>
      <c r="BC66" s="39"/>
      <c r="BD66" s="39"/>
      <c r="BE66" s="39"/>
      <c r="BF66" s="39"/>
      <c r="BG66" s="39"/>
      <c r="BH66" s="39"/>
      <c r="BI66" s="39"/>
      <c r="BJ66" s="44"/>
      <c r="BK66" s="44"/>
      <c r="BL66" s="131"/>
      <c r="BM66" s="131"/>
      <c r="BN66" s="131"/>
      <c r="BO66" s="146"/>
      <c r="BP66" s="146"/>
      <c r="BQ66" s="146"/>
      <c r="BR66" s="39"/>
      <c r="BS66" s="39"/>
      <c r="BT66" s="39"/>
      <c r="BU66" s="39"/>
      <c r="BV66" s="39"/>
      <c r="BW66" s="39"/>
      <c r="BX66" s="39"/>
      <c r="BY66" s="39"/>
    </row>
    <row r="67" spans="1:77" s="176" customFormat="1" ht="20.100000000000001" customHeight="1" x14ac:dyDescent="0.25">
      <c r="A67" s="39"/>
      <c r="B67" s="148"/>
      <c r="C67" s="46"/>
      <c r="D67" s="149"/>
      <c r="E67" s="149"/>
      <c r="F67" s="149"/>
      <c r="G67" s="149"/>
      <c r="H67" s="46"/>
      <c r="I67" s="46"/>
      <c r="J67" s="119"/>
      <c r="K67" s="119"/>
      <c r="L67" s="119"/>
      <c r="M67" s="39"/>
      <c r="N67" s="39"/>
      <c r="O67" s="39"/>
      <c r="P67" s="39"/>
      <c r="Q67" s="39"/>
      <c r="R67" s="39"/>
      <c r="S67" s="44"/>
      <c r="T67" s="39"/>
      <c r="U67" s="39"/>
      <c r="V67" s="39"/>
      <c r="W67" s="39"/>
      <c r="X67" s="39"/>
      <c r="Y67" s="39"/>
      <c r="Z67" s="44"/>
      <c r="AA67" s="39"/>
      <c r="AB67" s="39"/>
      <c r="AC67" s="39"/>
      <c r="AD67" s="39"/>
      <c r="AE67" s="39"/>
      <c r="AF67" s="39"/>
      <c r="AG67" s="44"/>
      <c r="AH67" s="39"/>
      <c r="AI67" s="39"/>
      <c r="AJ67" s="39"/>
      <c r="AK67" s="39"/>
      <c r="AL67" s="39"/>
      <c r="AM67" s="39"/>
      <c r="AN67" s="39"/>
      <c r="AO67" s="39"/>
      <c r="AP67" s="39"/>
      <c r="AQ67" s="39"/>
      <c r="AR67" s="39"/>
      <c r="AS67" s="39"/>
      <c r="AT67" s="39"/>
      <c r="AU67" s="39"/>
      <c r="AV67" s="39"/>
      <c r="AW67" s="39"/>
      <c r="AX67" s="146"/>
      <c r="AY67" s="39"/>
      <c r="AZ67" s="39"/>
      <c r="BA67" s="39"/>
      <c r="BB67" s="39"/>
      <c r="BC67" s="39"/>
      <c r="BD67" s="39"/>
      <c r="BE67" s="39"/>
      <c r="BF67" s="39"/>
      <c r="BG67" s="39"/>
      <c r="BH67" s="39"/>
      <c r="BI67" s="39"/>
      <c r="BJ67" s="44"/>
      <c r="BK67" s="44"/>
      <c r="BL67" s="131"/>
      <c r="BM67" s="131"/>
      <c r="BN67" s="131"/>
      <c r="BO67" s="146"/>
      <c r="BP67" s="146"/>
      <c r="BQ67" s="146"/>
      <c r="BR67" s="39"/>
      <c r="BS67" s="39"/>
      <c r="BT67" s="39"/>
      <c r="BU67" s="39"/>
      <c r="BV67" s="39"/>
      <c r="BW67" s="39"/>
      <c r="BX67" s="39"/>
      <c r="BY67" s="39"/>
    </row>
    <row r="68" spans="1:77" s="176" customFormat="1" ht="20.100000000000001" hidden="1" customHeight="1" x14ac:dyDescent="0.25">
      <c r="B68" s="177"/>
      <c r="C68" s="177"/>
      <c r="D68" s="177"/>
      <c r="E68" s="177"/>
      <c r="F68" s="177"/>
      <c r="G68" s="177"/>
      <c r="H68" s="177"/>
      <c r="I68" s="177"/>
      <c r="J68" s="178"/>
      <c r="K68" s="178"/>
      <c r="L68" s="178"/>
      <c r="S68" s="179"/>
      <c r="Z68" s="179"/>
      <c r="AA68" s="175"/>
      <c r="AB68" s="175"/>
      <c r="AC68" s="175"/>
      <c r="AD68" s="175"/>
      <c r="AE68" s="175"/>
      <c r="AF68" s="175"/>
      <c r="AG68" s="179"/>
      <c r="AX68" s="180"/>
      <c r="BJ68" s="179"/>
      <c r="BK68" s="179"/>
      <c r="BL68" s="181"/>
      <c r="BM68" s="181"/>
      <c r="BN68" s="181"/>
      <c r="BO68" s="180"/>
      <c r="BP68" s="180"/>
      <c r="BQ68" s="180"/>
    </row>
    <row r="69" spans="1:77" s="176" customFormat="1" ht="20.100000000000001" hidden="1" customHeight="1" x14ac:dyDescent="0.2">
      <c r="B69" s="177"/>
      <c r="C69" s="177"/>
      <c r="D69" s="177"/>
      <c r="E69" s="177"/>
      <c r="F69" s="177"/>
      <c r="G69" s="177"/>
      <c r="H69" s="177"/>
      <c r="I69" s="177"/>
      <c r="J69" s="182"/>
      <c r="K69" s="182"/>
      <c r="L69" s="182"/>
      <c r="AG69" s="179"/>
      <c r="AX69" s="180"/>
      <c r="BJ69" s="179"/>
      <c r="BK69" s="179"/>
      <c r="BL69" s="181"/>
      <c r="BM69" s="181"/>
      <c r="BN69" s="181"/>
      <c r="BO69" s="180"/>
      <c r="BP69" s="180"/>
      <c r="BQ69" s="180"/>
    </row>
    <row r="70" spans="1:77" s="176" customFormat="1" ht="20.100000000000001" hidden="1" customHeight="1" x14ac:dyDescent="0.25">
      <c r="B70" s="177"/>
      <c r="C70" s="177"/>
      <c r="D70" s="177"/>
      <c r="E70" s="177"/>
      <c r="F70" s="177"/>
      <c r="G70" s="177"/>
      <c r="H70" s="177"/>
      <c r="I70" s="177"/>
      <c r="J70" s="177"/>
      <c r="K70" s="177"/>
      <c r="L70" s="177"/>
      <c r="AA70" s="175"/>
      <c r="AB70" s="175"/>
      <c r="AC70" s="175"/>
      <c r="AD70" s="175"/>
      <c r="AE70" s="175"/>
      <c r="AF70" s="175"/>
      <c r="AG70" s="179"/>
      <c r="AX70" s="180"/>
      <c r="BJ70" s="179"/>
      <c r="BK70" s="179"/>
      <c r="BL70" s="181"/>
      <c r="BM70" s="181"/>
      <c r="BN70" s="181"/>
      <c r="BO70" s="180"/>
      <c r="BP70" s="180"/>
      <c r="BQ70" s="180"/>
    </row>
    <row r="71" spans="1:77" s="176" customFormat="1" ht="20.100000000000001" hidden="1" customHeight="1" x14ac:dyDescent="0.2">
      <c r="B71" s="177"/>
      <c r="C71" s="177"/>
      <c r="D71" s="177"/>
      <c r="E71" s="177"/>
      <c r="F71" s="177"/>
      <c r="G71" s="177"/>
      <c r="H71" s="177"/>
      <c r="I71" s="177"/>
      <c r="J71" s="177"/>
      <c r="K71" s="177"/>
      <c r="L71" s="177"/>
      <c r="AG71" s="179"/>
      <c r="AH71" s="181"/>
      <c r="AI71" s="183"/>
      <c r="AJ71" s="183"/>
      <c r="AK71" s="183"/>
      <c r="AL71" s="183"/>
      <c r="AM71" s="183"/>
      <c r="AX71" s="180"/>
      <c r="BJ71" s="179"/>
      <c r="BK71" s="179"/>
      <c r="BL71" s="181"/>
      <c r="BM71" s="181"/>
      <c r="BN71" s="181"/>
      <c r="BO71" s="180"/>
      <c r="BP71" s="180"/>
      <c r="BQ71" s="180"/>
    </row>
  </sheetData>
  <sheetProtection algorithmName="SHA-512" hashValue="BjsaBoN3BdmCDlJkfx8gNvOoVzLJ77frl1Jrjfazl8DvkiEgu1lGDLyQ0rx/cRfFKDF9RBBdjIm/xJs7dpAMhg==" saltValue="XtAimARI6huy1k34ogxWAw==" spinCount="100000" sheet="1" selectLockedCells="1"/>
  <mergeCells count="57">
    <mergeCell ref="T46:Y48"/>
    <mergeCell ref="AA46:AF48"/>
    <mergeCell ref="T49:Y54"/>
    <mergeCell ref="AV35:BA36"/>
    <mergeCell ref="BJ35:BQ37"/>
    <mergeCell ref="AO37:AT39"/>
    <mergeCell ref="AV37:BA38"/>
    <mergeCell ref="AH38:AM40"/>
    <mergeCell ref="AO34:AT34"/>
    <mergeCell ref="AV34:BA34"/>
    <mergeCell ref="BJ34:BQ34"/>
    <mergeCell ref="M35:R38"/>
    <mergeCell ref="T35:Y40"/>
    <mergeCell ref="AA35:AF40"/>
    <mergeCell ref="AH35:AM37"/>
    <mergeCell ref="AO35:AT36"/>
    <mergeCell ref="T34:Y34"/>
    <mergeCell ref="M39:R41"/>
    <mergeCell ref="T41:Y45"/>
    <mergeCell ref="AA41:AF45"/>
    <mergeCell ref="AA34:AF34"/>
    <mergeCell ref="AH34:AM34"/>
    <mergeCell ref="B33:H33"/>
    <mergeCell ref="M34:R34"/>
    <mergeCell ref="C7:C8"/>
    <mergeCell ref="D7:D8"/>
    <mergeCell ref="E7:E8"/>
    <mergeCell ref="F7:F8"/>
    <mergeCell ref="G7:G8"/>
    <mergeCell ref="BC6:BH6"/>
    <mergeCell ref="BJ6:BJ7"/>
    <mergeCell ref="BL6:BQ7"/>
    <mergeCell ref="BS6:BX6"/>
    <mergeCell ref="H7:H8"/>
    <mergeCell ref="I7:I8"/>
    <mergeCell ref="J7:J8"/>
    <mergeCell ref="BJ5:BQ5"/>
    <mergeCell ref="BS5:BX5"/>
    <mergeCell ref="C6:E6"/>
    <mergeCell ref="F6:I6"/>
    <mergeCell ref="M6:R6"/>
    <mergeCell ref="T6:Y6"/>
    <mergeCell ref="AA6:AF6"/>
    <mergeCell ref="AH6:AM6"/>
    <mergeCell ref="AO6:AT6"/>
    <mergeCell ref="T5:X5"/>
    <mergeCell ref="AA5:AE5"/>
    <mergeCell ref="AH5:AM5"/>
    <mergeCell ref="AO5:AT5"/>
    <mergeCell ref="AV5:BA5"/>
    <mergeCell ref="BC5:BH5"/>
    <mergeCell ref="AV6:BA6"/>
    <mergeCell ref="M5:R5"/>
    <mergeCell ref="B3:C3"/>
    <mergeCell ref="E3:E5"/>
    <mergeCell ref="H3:I5"/>
    <mergeCell ref="B5:C5"/>
  </mergeCells>
  <dataValidations count="4">
    <dataValidation type="whole" showErrorMessage="1" error="Hvis markoperation ikke udføres skal cellen efterlades tom" promptTitle="Indtast tal mellem 1 og 10" prompt="Hvis markoperation ikke udføres efterlades cellen tom" sqref="C9:C31" xr:uid="{9AABA35E-A975-4527-8FC9-0FE2D58AECF8}">
      <formula1>1</formula1>
      <formula2>10</formula2>
    </dataValidation>
    <dataValidation allowBlank="1" showErrorMessage="1" promptTitle="Lastkapacitet" sqref="G10:I11 D14:E14 D10:E11 G14:I14" xr:uid="{60E03DDF-AEE8-458A-BBC3-6DD629B2C97F}"/>
    <dataValidation allowBlank="1" showErrorMessage="1" promptTitle="areal" sqref="D9:E9 G9:I9 F9:F10 D11:F11 F14:F15 D12:I13 D16:I31" xr:uid="{0CBD019B-66D1-4045-B573-96855FAABA5E}"/>
    <dataValidation allowBlank="1" showErrorMessage="1" sqref="F15 D11:I11 F9:F11 D12:F12 D16:I31 D13:I14" xr:uid="{7741A2A9-C189-4B01-B5FD-E8E678136CF1}"/>
  </dataValidations>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B09E-A3C7-4084-8C2E-1429F617EF0F}">
  <sheetPr>
    <tabColor rgb="FFFFFF00"/>
    <pageSetUpPr fitToPage="1"/>
  </sheetPr>
  <dimension ref="A1:AF108"/>
  <sheetViews>
    <sheetView showGridLines="0" zoomScaleNormal="100" workbookViewId="0">
      <selection activeCell="K11" sqref="K11"/>
    </sheetView>
  </sheetViews>
  <sheetFormatPr defaultColWidth="0" defaultRowHeight="15" customHeight="1" zeroHeight="1" x14ac:dyDescent="0.25"/>
  <cols>
    <col min="1" max="1" width="1.85546875" style="175" customWidth="1"/>
    <col min="2" max="2" width="50.28515625" style="175" bestFit="1" customWidth="1"/>
    <col min="3" max="3" width="10.42578125" style="175" customWidth="1"/>
    <col min="4" max="4" width="11" style="175" customWidth="1"/>
    <col min="5" max="5" width="9.7109375" style="175" customWidth="1"/>
    <col min="6" max="6" width="10.7109375" style="175" customWidth="1"/>
    <col min="7" max="7" width="9.7109375" style="175" customWidth="1"/>
    <col min="8" max="8" width="11.42578125" style="175" customWidth="1"/>
    <col min="9" max="9" width="2.140625" style="175" customWidth="1"/>
    <col min="10" max="10" width="7.28515625" style="175" customWidth="1"/>
    <col min="11" max="11" width="7" style="175" customWidth="1"/>
    <col min="12" max="12" width="2.140625" style="175" customWidth="1"/>
    <col min="13" max="13" width="7.28515625" style="175" customWidth="1"/>
    <col min="14" max="14" width="7" style="175" customWidth="1"/>
    <col min="15" max="15" width="1.85546875" style="175" customWidth="1"/>
    <col min="16" max="16" width="10.85546875" style="175" customWidth="1"/>
    <col min="17" max="17" width="10.7109375" style="175" customWidth="1"/>
    <col min="18" max="18" width="10.42578125" style="175" customWidth="1"/>
    <col min="19" max="19" width="11.140625" style="175" customWidth="1"/>
    <col min="20" max="20" width="11.85546875" style="175" customWidth="1"/>
    <col min="21" max="21" width="10.7109375" style="175" customWidth="1"/>
    <col min="22" max="22" width="1.85546875" style="175" customWidth="1"/>
    <col min="23" max="27" width="9.28515625" style="175" customWidth="1"/>
    <col min="28" max="28" width="10.42578125" style="175" customWidth="1"/>
    <col min="29" max="32" width="9.140625" style="175" customWidth="1"/>
    <col min="33" max="16384" width="9.140625" style="175" hidden="1"/>
  </cols>
  <sheetData>
    <row r="1" spans="1:30" ht="21" x14ac:dyDescent="0.35">
      <c r="A1" s="37"/>
      <c r="B1" s="118" t="s">
        <v>129</v>
      </c>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row>
    <row r="2" spans="1:30" ht="10.5" customHeight="1" x14ac:dyDescent="0.35">
      <c r="A2" s="37"/>
      <c r="B2" s="118"/>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row>
    <row r="3" spans="1:30" ht="24.75" customHeight="1" x14ac:dyDescent="0.25">
      <c r="A3" s="37"/>
      <c r="B3" s="298" t="str">
        <f>'Brændstof Majs'!B3</f>
        <v>Majshelsæd, handels- og husdyrgødning</v>
      </c>
      <c r="C3" s="381" t="s">
        <v>48</v>
      </c>
      <c r="D3" s="381"/>
      <c r="E3" s="381"/>
      <c r="F3" s="381"/>
      <c r="G3" s="381"/>
      <c r="H3" s="335">
        <f>'Brændstof Majs'!Y5</f>
        <v>20</v>
      </c>
      <c r="I3" s="37"/>
      <c r="J3" s="382" t="s">
        <v>105</v>
      </c>
      <c r="K3" s="383"/>
      <c r="L3" s="37"/>
      <c r="M3" s="382" t="s">
        <v>104</v>
      </c>
      <c r="N3" s="383"/>
      <c r="O3" s="37"/>
      <c r="P3" s="37"/>
      <c r="Q3" s="37"/>
      <c r="R3" s="37"/>
      <c r="S3" s="37"/>
      <c r="T3" s="37"/>
      <c r="U3" s="37"/>
      <c r="V3" s="37"/>
      <c r="W3" s="37"/>
      <c r="X3" s="37"/>
      <c r="Y3" s="37"/>
      <c r="Z3" s="37"/>
      <c r="AA3" s="37"/>
      <c r="AB3" s="37"/>
      <c r="AC3" s="37"/>
      <c r="AD3" s="37"/>
    </row>
    <row r="4" spans="1:30" s="195" customFormat="1" ht="15" customHeight="1" x14ac:dyDescent="0.2">
      <c r="A4" s="96"/>
      <c r="B4" s="96"/>
      <c r="C4" s="381"/>
      <c r="D4" s="381"/>
      <c r="E4" s="381"/>
      <c r="F4" s="381"/>
      <c r="G4" s="381"/>
      <c r="H4" s="335"/>
      <c r="I4" s="85"/>
      <c r="J4" s="384"/>
      <c r="K4" s="385"/>
      <c r="L4" s="85"/>
      <c r="M4" s="384"/>
      <c r="N4" s="385"/>
      <c r="O4" s="85"/>
      <c r="P4" s="96"/>
      <c r="Q4" s="96"/>
      <c r="R4" s="96"/>
      <c r="S4" s="96"/>
      <c r="T4" s="96"/>
      <c r="U4" s="96"/>
      <c r="V4" s="96"/>
      <c r="W4" s="96"/>
      <c r="X4" s="96"/>
      <c r="Y4" s="96"/>
      <c r="Z4" s="96"/>
      <c r="AA4" s="96"/>
      <c r="AB4" s="96"/>
      <c r="AC4" s="96"/>
      <c r="AD4" s="96"/>
    </row>
    <row r="5" spans="1:30" s="195" customFormat="1" ht="34.5" customHeight="1" x14ac:dyDescent="0.2">
      <c r="A5" s="96"/>
      <c r="B5" s="386" t="s">
        <v>127</v>
      </c>
      <c r="C5" s="389" t="s">
        <v>106</v>
      </c>
      <c r="D5" s="390"/>
      <c r="E5" s="390"/>
      <c r="F5" s="390"/>
      <c r="G5" s="390"/>
      <c r="H5" s="391"/>
      <c r="I5" s="86"/>
      <c r="J5" s="392" t="s">
        <v>125</v>
      </c>
      <c r="K5" s="393"/>
      <c r="L5" s="98"/>
      <c r="M5" s="392" t="s">
        <v>126</v>
      </c>
      <c r="N5" s="393"/>
      <c r="O5" s="98"/>
      <c r="P5" s="405" t="s">
        <v>177</v>
      </c>
      <c r="Q5" s="406"/>
      <c r="R5" s="406"/>
      <c r="S5" s="406"/>
      <c r="T5" s="406"/>
      <c r="U5" s="407"/>
      <c r="V5" s="105"/>
      <c r="W5" s="405" t="s">
        <v>103</v>
      </c>
      <c r="X5" s="406"/>
      <c r="Y5" s="406"/>
      <c r="Z5" s="406"/>
      <c r="AA5" s="406"/>
      <c r="AB5" s="407"/>
      <c r="AC5" s="96"/>
      <c r="AD5" s="96"/>
    </row>
    <row r="6" spans="1:30" s="195" customFormat="1" ht="60" customHeight="1" x14ac:dyDescent="0.2">
      <c r="A6" s="96"/>
      <c r="B6" s="387"/>
      <c r="C6" s="408" t="s">
        <v>110</v>
      </c>
      <c r="D6" s="409"/>
      <c r="E6" s="409"/>
      <c r="F6" s="409"/>
      <c r="G6" s="409"/>
      <c r="H6" s="410"/>
      <c r="I6" s="87"/>
      <c r="J6" s="394"/>
      <c r="K6" s="395"/>
      <c r="L6" s="99"/>
      <c r="M6" s="394"/>
      <c r="N6" s="395"/>
      <c r="O6" s="99"/>
      <c r="P6" s="411" t="s">
        <v>102</v>
      </c>
      <c r="Q6" s="412"/>
      <c r="R6" s="412"/>
      <c r="S6" s="412"/>
      <c r="T6" s="412"/>
      <c r="U6" s="413"/>
      <c r="V6" s="105"/>
      <c r="W6" s="411" t="s">
        <v>101</v>
      </c>
      <c r="X6" s="412"/>
      <c r="Y6" s="412"/>
      <c r="Z6" s="412"/>
      <c r="AA6" s="412"/>
      <c r="AB6" s="413"/>
      <c r="AC6" s="96"/>
      <c r="AD6" s="96"/>
    </row>
    <row r="7" spans="1:30" s="195" customFormat="1" ht="16.5" customHeight="1" x14ac:dyDescent="0.2">
      <c r="A7" s="96"/>
      <c r="B7" s="387"/>
      <c r="C7" s="414" t="s">
        <v>109</v>
      </c>
      <c r="D7" s="415"/>
      <c r="E7" s="415"/>
      <c r="F7" s="415"/>
      <c r="G7" s="415"/>
      <c r="H7" s="416"/>
      <c r="I7" s="87"/>
      <c r="J7" s="394"/>
      <c r="K7" s="395"/>
      <c r="L7" s="99"/>
      <c r="M7" s="394"/>
      <c r="N7" s="395"/>
      <c r="O7" s="99"/>
      <c r="P7" s="417" t="str">
        <f>C7</f>
        <v>Kørselsafstand (km)</v>
      </c>
      <c r="Q7" s="417"/>
      <c r="R7" s="417"/>
      <c r="S7" s="417"/>
      <c r="T7" s="417"/>
      <c r="U7" s="417"/>
      <c r="V7" s="105"/>
      <c r="W7" s="414" t="str">
        <f>C7</f>
        <v>Kørselsafstand (km)</v>
      </c>
      <c r="X7" s="415"/>
      <c r="Y7" s="415"/>
      <c r="Z7" s="415"/>
      <c r="AA7" s="415"/>
      <c r="AB7" s="416"/>
      <c r="AC7" s="96"/>
      <c r="AD7" s="96"/>
    </row>
    <row r="8" spans="1:30" s="195" customFormat="1" ht="16.5" customHeight="1" x14ac:dyDescent="0.2">
      <c r="A8" s="96"/>
      <c r="B8" s="387"/>
      <c r="C8" s="255">
        <f>'Brændstof Majs'!M7</f>
        <v>5</v>
      </c>
      <c r="D8" s="255">
        <f>'Brændstof Majs'!N7</f>
        <v>5</v>
      </c>
      <c r="E8" s="255">
        <f>'Brændstof Majs'!O7</f>
        <v>5</v>
      </c>
      <c r="F8" s="255">
        <f>'Brændstof Majs'!P7</f>
        <v>5</v>
      </c>
      <c r="G8" s="255">
        <f>'Brændstof Majs'!Q7</f>
        <v>5</v>
      </c>
      <c r="H8" s="255">
        <f>'Brændstof Majs'!R7</f>
        <v>5</v>
      </c>
      <c r="I8" s="87"/>
      <c r="J8" s="396"/>
      <c r="K8" s="397"/>
      <c r="L8" s="99"/>
      <c r="M8" s="396"/>
      <c r="N8" s="397"/>
      <c r="O8" s="99"/>
      <c r="P8" s="255">
        <f>C8</f>
        <v>5</v>
      </c>
      <c r="Q8" s="255">
        <f>D8</f>
        <v>5</v>
      </c>
      <c r="R8" s="255">
        <f>E8</f>
        <v>5</v>
      </c>
      <c r="S8" s="255">
        <f>F8</f>
        <v>5</v>
      </c>
      <c r="T8" s="255">
        <f>G8</f>
        <v>5</v>
      </c>
      <c r="U8" s="255">
        <f>H8</f>
        <v>5</v>
      </c>
      <c r="V8" s="105"/>
      <c r="W8" s="255">
        <f>C8</f>
        <v>5</v>
      </c>
      <c r="X8" s="255">
        <f>D8</f>
        <v>5</v>
      </c>
      <c r="Y8" s="255">
        <f>E8</f>
        <v>5</v>
      </c>
      <c r="Z8" s="255">
        <f>F8</f>
        <v>5</v>
      </c>
      <c r="AA8" s="255">
        <f>G8</f>
        <v>5</v>
      </c>
      <c r="AB8" s="255">
        <f>H8</f>
        <v>5</v>
      </c>
      <c r="AC8" s="96"/>
      <c r="AD8" s="96"/>
    </row>
    <row r="9" spans="1:30" s="195" customFormat="1" ht="18.75" customHeight="1" x14ac:dyDescent="0.2">
      <c r="A9" s="96"/>
      <c r="B9" s="387"/>
      <c r="C9" s="398" t="s">
        <v>100</v>
      </c>
      <c r="D9" s="399"/>
      <c r="E9" s="399"/>
      <c r="F9" s="399"/>
      <c r="G9" s="399"/>
      <c r="H9" s="399"/>
      <c r="I9" s="88"/>
      <c r="J9" s="400">
        <f>Standardtal!$E$13</f>
        <v>600</v>
      </c>
      <c r="K9" s="401"/>
      <c r="L9" s="99"/>
      <c r="M9" s="400">
        <f>Standardtal!$E$15</f>
        <v>20</v>
      </c>
      <c r="N9" s="401"/>
      <c r="O9" s="99"/>
      <c r="P9" s="418" t="str">
        <f>C9</f>
        <v>Areal [ha]</v>
      </c>
      <c r="Q9" s="418"/>
      <c r="R9" s="418"/>
      <c r="S9" s="418"/>
      <c r="T9" s="418"/>
      <c r="U9" s="418"/>
      <c r="V9" s="105"/>
      <c r="W9" s="398" t="str">
        <f>C9</f>
        <v>Areal [ha]</v>
      </c>
      <c r="X9" s="399"/>
      <c r="Y9" s="399"/>
      <c r="Z9" s="399"/>
      <c r="AA9" s="399"/>
      <c r="AB9" s="419"/>
      <c r="AC9" s="96"/>
      <c r="AD9" s="96"/>
    </row>
    <row r="10" spans="1:30" s="195" customFormat="1" ht="20.100000000000001" customHeight="1" x14ac:dyDescent="0.2">
      <c r="A10" s="96"/>
      <c r="B10" s="388"/>
      <c r="C10" s="227">
        <f>'Brændstof Majs'!M8</f>
        <v>1</v>
      </c>
      <c r="D10" s="227">
        <f>'Brændstof Majs'!N8</f>
        <v>3</v>
      </c>
      <c r="E10" s="227">
        <f>'Brændstof Majs'!O8</f>
        <v>7</v>
      </c>
      <c r="F10" s="227">
        <f>'Brændstof Majs'!P8</f>
        <v>10</v>
      </c>
      <c r="G10" s="227">
        <f>'Brændstof Majs'!Q8</f>
        <v>12</v>
      </c>
      <c r="H10" s="227">
        <f>'Brændstof Majs'!R8</f>
        <v>15</v>
      </c>
      <c r="I10" s="89"/>
      <c r="J10" s="420" t="s">
        <v>94</v>
      </c>
      <c r="K10" s="421"/>
      <c r="L10" s="99"/>
      <c r="M10" s="420" t="s">
        <v>95</v>
      </c>
      <c r="N10" s="421"/>
      <c r="O10" s="99"/>
      <c r="P10" s="77">
        <f>C10</f>
        <v>1</v>
      </c>
      <c r="Q10" s="78">
        <f>D10</f>
        <v>3</v>
      </c>
      <c r="R10" s="78">
        <f>E10</f>
        <v>7</v>
      </c>
      <c r="S10" s="78">
        <f>F10</f>
        <v>10</v>
      </c>
      <c r="T10" s="78">
        <f>G10</f>
        <v>12</v>
      </c>
      <c r="U10" s="78">
        <f>H10</f>
        <v>15</v>
      </c>
      <c r="V10" s="106"/>
      <c r="W10" s="77">
        <f t="shared" ref="W10:AB10" si="0">P10</f>
        <v>1</v>
      </c>
      <c r="X10" s="77">
        <f t="shared" si="0"/>
        <v>3</v>
      </c>
      <c r="Y10" s="77">
        <f t="shared" si="0"/>
        <v>7</v>
      </c>
      <c r="Z10" s="77">
        <f t="shared" si="0"/>
        <v>10</v>
      </c>
      <c r="AA10" s="77">
        <f t="shared" si="0"/>
        <v>12</v>
      </c>
      <c r="AB10" s="77">
        <f t="shared" si="0"/>
        <v>15</v>
      </c>
      <c r="AC10" s="96"/>
      <c r="AD10" s="96"/>
    </row>
    <row r="11" spans="1:30" s="195" customFormat="1" ht="20.100000000000001" customHeight="1" x14ac:dyDescent="0.2">
      <c r="A11" s="96"/>
      <c r="B11" s="49" t="str">
        <f>'Brændstof Majs'!B9</f>
        <v>Pløjning</v>
      </c>
      <c r="C11" s="228">
        <f>IF('Brændstof Majs'!M9="",0,'Brændstof Majs'!M9)+IF('Brændstof Majs'!T9="",0,'Brændstof Majs'!T9)+IF('Brændstof Majs'!AA9="",0,'Brændstof Majs'!AA9)</f>
        <v>1</v>
      </c>
      <c r="D11" s="228">
        <f>IF('Brændstof Majs'!N9="",0,'Brændstof Majs'!N9)+IF('Brændstof Majs'!U9="",0,'Brændstof Majs'!U9)+IF('Brændstof Majs'!AB9="",0,'Brændstof Majs'!AB9)</f>
        <v>1</v>
      </c>
      <c r="E11" s="228">
        <f>IF('Brændstof Majs'!O9="",0,'Brændstof Majs'!O9)+IF('Brændstof Majs'!V9="",0,'Brændstof Majs'!V9)+IF('Brændstof Majs'!AC9="",0,'Brændstof Majs'!AC9)</f>
        <v>1</v>
      </c>
      <c r="F11" s="228">
        <f>IF('Brændstof Majs'!P9="",0,'Brændstof Majs'!P9)+IF('Brændstof Majs'!W9="",0,'Brændstof Majs'!W9)+IF('Brændstof Majs'!AD9="",0,'Brændstof Majs'!AD9)</f>
        <v>1</v>
      </c>
      <c r="G11" s="228">
        <f>IF('Brændstof Majs'!Q9="",0,'Brændstof Majs'!Q9)+IF('Brændstof Majs'!X9="",0,'Brændstof Majs'!X9)+IF('Brændstof Majs'!AE9="",0,'Brændstof Majs'!AE9)</f>
        <v>1</v>
      </c>
      <c r="H11" s="228">
        <f>IF('Brændstof Majs'!R9="",0,'Brændstof Majs'!R9)+IF('Brændstof Majs'!Y9="",0,'Brændstof Majs'!Y9)+IF('Brændstof Majs'!AF9="",0,'Brændstof Majs'!AF9)</f>
        <v>1</v>
      </c>
      <c r="I11" s="90"/>
      <c r="J11" s="50">
        <f>IF($K11="",$J$9,$K11)</f>
        <v>600</v>
      </c>
      <c r="K11" s="81"/>
      <c r="L11" s="100"/>
      <c r="M11" s="51">
        <f>IF($N11="",$M$9,$N11)</f>
        <v>20</v>
      </c>
      <c r="N11" s="83"/>
      <c r="O11" s="100"/>
      <c r="P11" s="79">
        <f t="shared" ref="P11:P33" si="1">2*C11*P$8/$M11*$J11</f>
        <v>300</v>
      </c>
      <c r="Q11" s="79">
        <f t="shared" ref="Q11:U26" si="2">2*D11*Q$8/$M11*$J11</f>
        <v>300</v>
      </c>
      <c r="R11" s="79">
        <f t="shared" si="2"/>
        <v>300</v>
      </c>
      <c r="S11" s="79">
        <f t="shared" si="2"/>
        <v>300</v>
      </c>
      <c r="T11" s="79">
        <f t="shared" si="2"/>
        <v>300</v>
      </c>
      <c r="U11" s="79">
        <f t="shared" si="2"/>
        <v>300</v>
      </c>
      <c r="V11" s="107"/>
      <c r="W11" s="80">
        <f t="shared" ref="W11:W33" si="3">2*C11*W$8/$M11</f>
        <v>0.5</v>
      </c>
      <c r="X11" s="80">
        <f t="shared" ref="X11:AB26" si="4">2*D11*X$8/$M11</f>
        <v>0.5</v>
      </c>
      <c r="Y11" s="80">
        <f t="shared" si="4"/>
        <v>0.5</v>
      </c>
      <c r="Z11" s="80">
        <f t="shared" si="4"/>
        <v>0.5</v>
      </c>
      <c r="AA11" s="80">
        <f t="shared" si="4"/>
        <v>0.5</v>
      </c>
      <c r="AB11" s="80">
        <f t="shared" si="4"/>
        <v>0.5</v>
      </c>
      <c r="AC11" s="96"/>
      <c r="AD11" s="96"/>
    </row>
    <row r="12" spans="1:30" s="195" customFormat="1" ht="20.100000000000001" customHeight="1" x14ac:dyDescent="0.2">
      <c r="A12" s="96"/>
      <c r="B12" s="49" t="str">
        <f>'Brændstof Majs'!B10</f>
        <v>Såning, majs</v>
      </c>
      <c r="C12" s="228">
        <f>IF('Brændstof Majs'!M10="",0,'Brændstof Majs'!M10)+IF('Brændstof Majs'!T10="",0,'Brændstof Majs'!T10)+IF('Brændstof Majs'!AA10="",0,'Brændstof Majs'!AA10)</f>
        <v>1</v>
      </c>
      <c r="D12" s="228">
        <f>IF('Brændstof Majs'!N10="",0,'Brændstof Majs'!N10)+IF('Brændstof Majs'!U10="",0,'Brændstof Majs'!U10)+IF('Brændstof Majs'!AB10="",0,'Brændstof Majs'!AB10)</f>
        <v>1</v>
      </c>
      <c r="E12" s="228">
        <f>IF('Brændstof Majs'!O10="",0,'Brændstof Majs'!O10)+IF('Brændstof Majs'!V10="",0,'Brændstof Majs'!V10)+IF('Brændstof Majs'!AC10="",0,'Brændstof Majs'!AC10)</f>
        <v>1</v>
      </c>
      <c r="F12" s="228">
        <f>IF('Brændstof Majs'!P10="",0,'Brændstof Majs'!P10)+IF('Brændstof Majs'!W10="",0,'Brændstof Majs'!W10)+IF('Brændstof Majs'!AD10="",0,'Brændstof Majs'!AD10)</f>
        <v>2</v>
      </c>
      <c r="G12" s="228">
        <f>IF('Brændstof Majs'!Q10="",0,'Brændstof Majs'!Q10)+IF('Brændstof Majs'!X10="",0,'Brændstof Majs'!X10)+IF('Brændstof Majs'!AE10="",0,'Brændstof Majs'!AE10)</f>
        <v>2</v>
      </c>
      <c r="H12" s="228">
        <f>IF('Brændstof Majs'!R10="",0,'Brændstof Majs'!R10)+IF('Brændstof Majs'!Y10="",0,'Brændstof Majs'!Y10)+IF('Brændstof Majs'!AF10="",0,'Brændstof Majs'!AF10)</f>
        <v>2</v>
      </c>
      <c r="I12" s="90"/>
      <c r="J12" s="50">
        <f t="shared" ref="J12:J33" si="5">IF($K12="",$J$9,$K12)</f>
        <v>600</v>
      </c>
      <c r="K12" s="82"/>
      <c r="L12" s="100"/>
      <c r="M12" s="51">
        <f t="shared" ref="M12:M33" si="6">IF($N12="",$M$9,$N12)</f>
        <v>20</v>
      </c>
      <c r="N12" s="28"/>
      <c r="O12" s="100"/>
      <c r="P12" s="79">
        <f t="shared" si="1"/>
        <v>300</v>
      </c>
      <c r="Q12" s="79">
        <f t="shared" si="2"/>
        <v>300</v>
      </c>
      <c r="R12" s="79">
        <f t="shared" si="2"/>
        <v>300</v>
      </c>
      <c r="S12" s="79">
        <f t="shared" si="2"/>
        <v>600</v>
      </c>
      <c r="T12" s="79">
        <f t="shared" si="2"/>
        <v>600</v>
      </c>
      <c r="U12" s="79">
        <f t="shared" si="2"/>
        <v>600</v>
      </c>
      <c r="V12" s="107"/>
      <c r="W12" s="80">
        <f t="shared" si="3"/>
        <v>0.5</v>
      </c>
      <c r="X12" s="80">
        <f t="shared" si="4"/>
        <v>0.5</v>
      </c>
      <c r="Y12" s="80">
        <f t="shared" si="4"/>
        <v>0.5</v>
      </c>
      <c r="Z12" s="80">
        <f t="shared" si="4"/>
        <v>1</v>
      </c>
      <c r="AA12" s="80">
        <f t="shared" si="4"/>
        <v>1</v>
      </c>
      <c r="AB12" s="80">
        <f t="shared" si="4"/>
        <v>1</v>
      </c>
      <c r="AC12" s="96"/>
      <c r="AD12" s="96"/>
    </row>
    <row r="13" spans="1:30" s="195" customFormat="1" ht="20.100000000000001" customHeight="1" x14ac:dyDescent="0.2">
      <c r="A13" s="96"/>
      <c r="B13" s="49" t="str">
        <f>'Brændstof Majs'!B11</f>
        <v>Sprøjtning</v>
      </c>
      <c r="C13" s="228">
        <f>IF('Brændstof Majs'!M11="",0,'Brændstof Majs'!M11)+IF('Brændstof Majs'!T11="",0,'Brændstof Majs'!T11)+IF('Brændstof Majs'!AA11="",0,'Brændstof Majs'!AA11)</f>
        <v>2</v>
      </c>
      <c r="D13" s="228">
        <f>IF('Brændstof Majs'!N11="",0,'Brændstof Majs'!N11)+IF('Brændstof Majs'!U11="",0,'Brændstof Majs'!U11)+IF('Brændstof Majs'!AB11="",0,'Brændstof Majs'!AB11)</f>
        <v>2</v>
      </c>
      <c r="E13" s="228">
        <f>IF('Brændstof Majs'!O11="",0,'Brændstof Majs'!O11)+IF('Brændstof Majs'!V11="",0,'Brændstof Majs'!V11)+IF('Brændstof Majs'!AC11="",0,'Brændstof Majs'!AC11)</f>
        <v>2</v>
      </c>
      <c r="F13" s="228">
        <f>IF('Brændstof Majs'!P11="",0,'Brændstof Majs'!P11)+IF('Brændstof Majs'!W11="",0,'Brændstof Majs'!W11)+IF('Brændstof Majs'!AD11="",0,'Brændstof Majs'!AD11)</f>
        <v>2</v>
      </c>
      <c r="G13" s="228">
        <f>IF('Brændstof Majs'!Q11="",0,'Brændstof Majs'!Q11)+IF('Brændstof Majs'!X11="",0,'Brændstof Majs'!X11)+IF('Brændstof Majs'!AE11="",0,'Brændstof Majs'!AE11)</f>
        <v>2</v>
      </c>
      <c r="H13" s="228">
        <f>IF('Brændstof Majs'!R11="",0,'Brændstof Majs'!R11)+IF('Brændstof Majs'!Y11="",0,'Brændstof Majs'!Y11)+IF('Brændstof Majs'!AF11="",0,'Brændstof Majs'!AF11)</f>
        <v>2</v>
      </c>
      <c r="I13" s="90"/>
      <c r="J13" s="50">
        <f t="shared" si="5"/>
        <v>600</v>
      </c>
      <c r="K13" s="82"/>
      <c r="L13" s="100"/>
      <c r="M13" s="51">
        <f t="shared" si="6"/>
        <v>20</v>
      </c>
      <c r="N13" s="28"/>
      <c r="O13" s="100"/>
      <c r="P13" s="79">
        <f t="shared" si="1"/>
        <v>600</v>
      </c>
      <c r="Q13" s="79">
        <f t="shared" si="2"/>
        <v>600</v>
      </c>
      <c r="R13" s="79">
        <f t="shared" si="2"/>
        <v>600</v>
      </c>
      <c r="S13" s="79">
        <f t="shared" si="2"/>
        <v>600</v>
      </c>
      <c r="T13" s="79">
        <f t="shared" si="2"/>
        <v>600</v>
      </c>
      <c r="U13" s="79">
        <f t="shared" si="2"/>
        <v>600</v>
      </c>
      <c r="V13" s="107"/>
      <c r="W13" s="80">
        <f t="shared" si="3"/>
        <v>1</v>
      </c>
      <c r="X13" s="80">
        <f t="shared" si="4"/>
        <v>1</v>
      </c>
      <c r="Y13" s="80">
        <f t="shared" si="4"/>
        <v>1</v>
      </c>
      <c r="Z13" s="80">
        <f t="shared" si="4"/>
        <v>1</v>
      </c>
      <c r="AA13" s="80">
        <f t="shared" si="4"/>
        <v>1</v>
      </c>
      <c r="AB13" s="80">
        <f t="shared" si="4"/>
        <v>1</v>
      </c>
      <c r="AC13" s="96"/>
      <c r="AD13" s="96"/>
    </row>
    <row r="14" spans="1:30" s="195" customFormat="1" ht="20.100000000000001" customHeight="1" x14ac:dyDescent="0.2">
      <c r="A14" s="96"/>
      <c r="B14" s="49" t="str">
        <f>'Brændstof Majs'!B12</f>
        <v>Udbringning af handelsgødning</v>
      </c>
      <c r="C14" s="228">
        <f>IF('Brændstof Majs'!M12="",0,'Brændstof Majs'!M12)+IF('Brændstof Majs'!T12="",0,'Brændstof Majs'!T12)+IF('Brændstof Majs'!AA12="",0,'Brændstof Majs'!AA12)</f>
        <v>1</v>
      </c>
      <c r="D14" s="228">
        <f>IF('Brændstof Majs'!N12="",0,'Brændstof Majs'!N12)+IF('Brændstof Majs'!U12="",0,'Brændstof Majs'!U12)+IF('Brændstof Majs'!AB12="",0,'Brændstof Majs'!AB12)</f>
        <v>1</v>
      </c>
      <c r="E14" s="228">
        <f>IF('Brændstof Majs'!O12="",0,'Brændstof Majs'!O12)+IF('Brændstof Majs'!V12="",0,'Brændstof Majs'!V12)+IF('Brændstof Majs'!AC12="",0,'Brændstof Majs'!AC12)</f>
        <v>1</v>
      </c>
      <c r="F14" s="228">
        <f>IF('Brændstof Majs'!P12="",0,'Brændstof Majs'!P12)+IF('Brændstof Majs'!W12="",0,'Brændstof Majs'!W12)+IF('Brændstof Majs'!AD12="",0,'Brændstof Majs'!AD12)</f>
        <v>1</v>
      </c>
      <c r="G14" s="228">
        <f>IF('Brændstof Majs'!Q12="",0,'Brændstof Majs'!Q12)+IF('Brændstof Majs'!X12="",0,'Brændstof Majs'!X12)+IF('Brændstof Majs'!AE12="",0,'Brændstof Majs'!AE12)</f>
        <v>1</v>
      </c>
      <c r="H14" s="228">
        <f>IF('Brændstof Majs'!R12="",0,'Brændstof Majs'!R12)+IF('Brændstof Majs'!Y12="",0,'Brændstof Majs'!Y12)+IF('Brændstof Majs'!AF12="",0,'Brændstof Majs'!AF12)</f>
        <v>1</v>
      </c>
      <c r="I14" s="90"/>
      <c r="J14" s="50">
        <f t="shared" si="5"/>
        <v>600</v>
      </c>
      <c r="K14" s="82"/>
      <c r="L14" s="100"/>
      <c r="M14" s="51">
        <f t="shared" si="6"/>
        <v>20</v>
      </c>
      <c r="N14" s="28"/>
      <c r="O14" s="100"/>
      <c r="P14" s="79">
        <f t="shared" si="1"/>
        <v>300</v>
      </c>
      <c r="Q14" s="79">
        <f t="shared" si="2"/>
        <v>300</v>
      </c>
      <c r="R14" s="79">
        <f t="shared" si="2"/>
        <v>300</v>
      </c>
      <c r="S14" s="79">
        <f t="shared" si="2"/>
        <v>300</v>
      </c>
      <c r="T14" s="79">
        <f t="shared" si="2"/>
        <v>300</v>
      </c>
      <c r="U14" s="79">
        <f t="shared" si="2"/>
        <v>300</v>
      </c>
      <c r="V14" s="107"/>
      <c r="W14" s="80">
        <f t="shared" si="3"/>
        <v>0.5</v>
      </c>
      <c r="X14" s="80">
        <f t="shared" si="4"/>
        <v>0.5</v>
      </c>
      <c r="Y14" s="80">
        <f t="shared" si="4"/>
        <v>0.5</v>
      </c>
      <c r="Z14" s="80">
        <f t="shared" si="4"/>
        <v>0.5</v>
      </c>
      <c r="AA14" s="80">
        <f t="shared" si="4"/>
        <v>0.5</v>
      </c>
      <c r="AB14" s="80">
        <f t="shared" si="4"/>
        <v>0.5</v>
      </c>
      <c r="AC14" s="96"/>
      <c r="AD14" s="96"/>
    </row>
    <row r="15" spans="1:30" s="195" customFormat="1" ht="20.100000000000001" customHeight="1" x14ac:dyDescent="0.2">
      <c r="A15" s="96"/>
      <c r="B15" s="49" t="str">
        <f>'Brændstof Majs'!B13</f>
        <v>Udbringning af husdyrgødning</v>
      </c>
      <c r="C15" s="228">
        <f>IF('Brændstof Majs'!M13="",0,'Brændstof Majs'!M13)+IF('Brændstof Majs'!T13="",0,'Brændstof Majs'!T13)+IF('Brændstof Majs'!AA13="",0,'Brændstof Majs'!AA13)</f>
        <v>2</v>
      </c>
      <c r="D15" s="228">
        <f>IF('Brændstof Majs'!N13="",0,'Brændstof Majs'!N13)+IF('Brændstof Majs'!U13="",0,'Brændstof Majs'!U13)+IF('Brændstof Majs'!AB13="",0,'Brændstof Majs'!AB13)</f>
        <v>4</v>
      </c>
      <c r="E15" s="228">
        <f>IF('Brændstof Majs'!O13="",0,'Brændstof Majs'!O13)+IF('Brændstof Majs'!V13="",0,'Brændstof Majs'!V13)+IF('Brændstof Majs'!AC13="",0,'Brændstof Majs'!AC13)</f>
        <v>9</v>
      </c>
      <c r="F15" s="228">
        <f>IF('Brændstof Majs'!P13="",0,'Brændstof Majs'!P13)+IF('Brændstof Majs'!W13="",0,'Brændstof Majs'!W13)+IF('Brændstof Majs'!AD13="",0,'Brændstof Majs'!AD13)</f>
        <v>12</v>
      </c>
      <c r="G15" s="228">
        <f>IF('Brændstof Majs'!Q13="",0,'Brændstof Majs'!Q13)+IF('Brændstof Majs'!X13="",0,'Brændstof Majs'!X13)+IF('Brændstof Majs'!AE13="",0,'Brændstof Majs'!AE13)</f>
        <v>15</v>
      </c>
      <c r="H15" s="228">
        <f>IF('Brændstof Majs'!R13="",0,'Brændstof Majs'!R13)+IF('Brændstof Majs'!Y13="",0,'Brændstof Majs'!Y13)+IF('Brændstof Majs'!AF13="",0,'Brændstof Majs'!AF13)</f>
        <v>18</v>
      </c>
      <c r="I15" s="90"/>
      <c r="J15" s="50">
        <f t="shared" si="5"/>
        <v>900</v>
      </c>
      <c r="K15" s="82">
        <v>900</v>
      </c>
      <c r="L15" s="100"/>
      <c r="M15" s="51">
        <f t="shared" si="6"/>
        <v>20</v>
      </c>
      <c r="N15" s="28">
        <v>20</v>
      </c>
      <c r="O15" s="100"/>
      <c r="P15" s="79">
        <f t="shared" si="1"/>
        <v>900</v>
      </c>
      <c r="Q15" s="79">
        <f t="shared" si="2"/>
        <v>1800</v>
      </c>
      <c r="R15" s="79">
        <f t="shared" si="2"/>
        <v>4050</v>
      </c>
      <c r="S15" s="79">
        <f t="shared" si="2"/>
        <v>5400</v>
      </c>
      <c r="T15" s="79">
        <f t="shared" si="2"/>
        <v>6750</v>
      </c>
      <c r="U15" s="79">
        <f t="shared" si="2"/>
        <v>8100</v>
      </c>
      <c r="V15" s="107"/>
      <c r="W15" s="80">
        <f t="shared" si="3"/>
        <v>1</v>
      </c>
      <c r="X15" s="80">
        <f t="shared" si="4"/>
        <v>2</v>
      </c>
      <c r="Y15" s="80">
        <f t="shared" si="4"/>
        <v>4.5</v>
      </c>
      <c r="Z15" s="80">
        <f t="shared" si="4"/>
        <v>6</v>
      </c>
      <c r="AA15" s="80">
        <f t="shared" si="4"/>
        <v>7.5</v>
      </c>
      <c r="AB15" s="80">
        <f t="shared" si="4"/>
        <v>9</v>
      </c>
      <c r="AC15" s="96"/>
      <c r="AD15" s="96"/>
    </row>
    <row r="16" spans="1:30" s="195" customFormat="1" ht="20.100000000000001" customHeight="1" x14ac:dyDescent="0.2">
      <c r="A16" s="96"/>
      <c r="B16" s="49" t="str">
        <f>'Brændstof Majs'!B14</f>
        <v>Mejetærskning</v>
      </c>
      <c r="C16" s="228">
        <f>IF('Brændstof Majs'!M14="",0,'Brændstof Majs'!M14)+IF('Brændstof Majs'!T14="",0,'Brændstof Majs'!T14)+IF('Brændstof Majs'!AA14="",0,'Brændstof Majs'!AA14)</f>
        <v>0</v>
      </c>
      <c r="D16" s="228">
        <f>IF('Brændstof Majs'!N14="",0,'Brændstof Majs'!N14)+IF('Brændstof Majs'!U14="",0,'Brændstof Majs'!U14)+IF('Brændstof Majs'!AB14="",0,'Brændstof Majs'!AB14)</f>
        <v>0</v>
      </c>
      <c r="E16" s="228">
        <f>IF('Brændstof Majs'!O14="",0,'Brændstof Majs'!O14)+IF('Brændstof Majs'!V14="",0,'Brændstof Majs'!V14)+IF('Brændstof Majs'!AC14="",0,'Brændstof Majs'!AC14)</f>
        <v>0</v>
      </c>
      <c r="F16" s="228">
        <f>IF('Brændstof Majs'!P14="",0,'Brændstof Majs'!P14)+IF('Brændstof Majs'!W14="",0,'Brændstof Majs'!W14)+IF('Brændstof Majs'!AD14="",0,'Brændstof Majs'!AD14)</f>
        <v>0</v>
      </c>
      <c r="G16" s="228">
        <f>IF('Brændstof Majs'!Q14="",0,'Brændstof Majs'!Q14)+IF('Brændstof Majs'!X14="",0,'Brændstof Majs'!X14)+IF('Brændstof Majs'!AE14="",0,'Brændstof Majs'!AE14)</f>
        <v>0</v>
      </c>
      <c r="H16" s="228">
        <f>IF('Brændstof Majs'!R14="",0,'Brændstof Majs'!R14)+IF('Brændstof Majs'!Y14="",0,'Brændstof Majs'!Y14)+IF('Brændstof Majs'!AF14="",0,'Brændstof Majs'!AF14)</f>
        <v>0</v>
      </c>
      <c r="I16" s="90"/>
      <c r="J16" s="50">
        <f t="shared" si="5"/>
        <v>600</v>
      </c>
      <c r="K16" s="82"/>
      <c r="L16" s="100"/>
      <c r="M16" s="51">
        <f t="shared" si="6"/>
        <v>20</v>
      </c>
      <c r="N16" s="28"/>
      <c r="O16" s="100"/>
      <c r="P16" s="79">
        <f t="shared" si="1"/>
        <v>0</v>
      </c>
      <c r="Q16" s="79">
        <f t="shared" si="2"/>
        <v>0</v>
      </c>
      <c r="R16" s="79">
        <f t="shared" si="2"/>
        <v>0</v>
      </c>
      <c r="S16" s="79">
        <f t="shared" si="2"/>
        <v>0</v>
      </c>
      <c r="T16" s="79">
        <f t="shared" si="2"/>
        <v>0</v>
      </c>
      <c r="U16" s="79">
        <f t="shared" si="2"/>
        <v>0</v>
      </c>
      <c r="V16" s="107"/>
      <c r="W16" s="80">
        <f t="shared" si="3"/>
        <v>0</v>
      </c>
      <c r="X16" s="80">
        <f t="shared" si="4"/>
        <v>0</v>
      </c>
      <c r="Y16" s="80">
        <f t="shared" si="4"/>
        <v>0</v>
      </c>
      <c r="Z16" s="80">
        <f t="shared" si="4"/>
        <v>0</v>
      </c>
      <c r="AA16" s="80">
        <f t="shared" si="4"/>
        <v>0</v>
      </c>
      <c r="AB16" s="80">
        <f t="shared" si="4"/>
        <v>0</v>
      </c>
      <c r="AC16" s="96"/>
      <c r="AD16" s="96"/>
    </row>
    <row r="17" spans="1:30" s="195" customFormat="1" ht="20.100000000000001" customHeight="1" x14ac:dyDescent="0.2">
      <c r="A17" s="96"/>
      <c r="B17" s="49" t="str">
        <f>'Brændstof Majs'!B15</f>
        <v>Halmpresning</v>
      </c>
      <c r="C17" s="228">
        <f>IF('Brændstof Majs'!M15="",0,'Brændstof Majs'!M15)+IF('Brændstof Majs'!T15="",0,'Brændstof Majs'!T15)+IF('Brændstof Majs'!AA15="",0,'Brændstof Majs'!AA15)</f>
        <v>0</v>
      </c>
      <c r="D17" s="228">
        <f>IF('Brændstof Majs'!N15="",0,'Brændstof Majs'!N15)+IF('Brændstof Majs'!U15="",0,'Brændstof Majs'!U15)+IF('Brændstof Majs'!AB15="",0,'Brændstof Majs'!AB15)</f>
        <v>0</v>
      </c>
      <c r="E17" s="228">
        <f>IF('Brændstof Majs'!O15="",0,'Brændstof Majs'!O15)+IF('Brændstof Majs'!V15="",0,'Brændstof Majs'!V15)+IF('Brændstof Majs'!AC15="",0,'Brændstof Majs'!AC15)</f>
        <v>0</v>
      </c>
      <c r="F17" s="228">
        <f>IF('Brændstof Majs'!P15="",0,'Brændstof Majs'!P15)+IF('Brændstof Majs'!W15="",0,'Brændstof Majs'!W15)+IF('Brændstof Majs'!AD15="",0,'Brændstof Majs'!AD15)</f>
        <v>0</v>
      </c>
      <c r="G17" s="228">
        <f>IF('Brændstof Majs'!Q15="",0,'Brændstof Majs'!Q15)+IF('Brændstof Majs'!X15="",0,'Brændstof Majs'!X15)+IF('Brændstof Majs'!AE15="",0,'Brændstof Majs'!AE15)</f>
        <v>0</v>
      </c>
      <c r="H17" s="228">
        <f>IF('Brændstof Majs'!R15="",0,'Brændstof Majs'!R15)+IF('Brændstof Majs'!Y15="",0,'Brændstof Majs'!Y15)+IF('Brændstof Majs'!AF15="",0,'Brændstof Majs'!AF15)</f>
        <v>0</v>
      </c>
      <c r="I17" s="90"/>
      <c r="J17" s="50">
        <f t="shared" si="5"/>
        <v>600</v>
      </c>
      <c r="K17" s="82"/>
      <c r="L17" s="100"/>
      <c r="M17" s="51">
        <f t="shared" si="6"/>
        <v>20</v>
      </c>
      <c r="N17" s="28"/>
      <c r="O17" s="100"/>
      <c r="P17" s="79">
        <f t="shared" si="1"/>
        <v>0</v>
      </c>
      <c r="Q17" s="79">
        <f t="shared" si="2"/>
        <v>0</v>
      </c>
      <c r="R17" s="79">
        <f t="shared" si="2"/>
        <v>0</v>
      </c>
      <c r="S17" s="79">
        <f t="shared" si="2"/>
        <v>0</v>
      </c>
      <c r="T17" s="79">
        <f t="shared" si="2"/>
        <v>0</v>
      </c>
      <c r="U17" s="79">
        <f t="shared" si="2"/>
        <v>0</v>
      </c>
      <c r="V17" s="107"/>
      <c r="W17" s="80">
        <f t="shared" si="3"/>
        <v>0</v>
      </c>
      <c r="X17" s="80">
        <f t="shared" si="4"/>
        <v>0</v>
      </c>
      <c r="Y17" s="80">
        <f t="shared" si="4"/>
        <v>0</v>
      </c>
      <c r="Z17" s="80">
        <f t="shared" si="4"/>
        <v>0</v>
      </c>
      <c r="AA17" s="80">
        <f t="shared" si="4"/>
        <v>0</v>
      </c>
      <c r="AB17" s="80">
        <f t="shared" si="4"/>
        <v>0</v>
      </c>
      <c r="AC17" s="96"/>
      <c r="AD17" s="96"/>
    </row>
    <row r="18" spans="1:30" s="195" customFormat="1" ht="20.100000000000001" customHeight="1" x14ac:dyDescent="0.2">
      <c r="A18" s="96"/>
      <c r="B18" s="49" t="str">
        <f>'Brændstof Majs'!B16</f>
        <v>Transport</v>
      </c>
      <c r="C18" s="228">
        <f>IF('Brændstof Majs'!M16="",0,'Brændstof Majs'!M16)+IF('Brændstof Majs'!T16="",0,'Brændstof Majs'!T16)+IF('Brændstof Majs'!AA16="",0,'Brændstof Majs'!AA16)</f>
        <v>0</v>
      </c>
      <c r="D18" s="228">
        <f>IF('Brændstof Majs'!N16="",0,'Brændstof Majs'!N16)+IF('Brændstof Majs'!U16="",0,'Brændstof Majs'!U16)+IF('Brændstof Majs'!AB16="",0,'Brændstof Majs'!AB16)</f>
        <v>0</v>
      </c>
      <c r="E18" s="228">
        <f>IF('Brændstof Majs'!O16="",0,'Brændstof Majs'!O16)+IF('Brændstof Majs'!V16="",0,'Brændstof Majs'!V16)+IF('Brændstof Majs'!AC16="",0,'Brændstof Majs'!AC16)</f>
        <v>0</v>
      </c>
      <c r="F18" s="228">
        <f>IF('Brændstof Majs'!P16="",0,'Brændstof Majs'!P16)+IF('Brændstof Majs'!W16="",0,'Brændstof Majs'!W16)+IF('Brændstof Majs'!AD16="",0,'Brændstof Majs'!AD16)</f>
        <v>0</v>
      </c>
      <c r="G18" s="228">
        <f>IF('Brændstof Majs'!Q16="",0,'Brændstof Majs'!Q16)+IF('Brændstof Majs'!X16="",0,'Brændstof Majs'!X16)+IF('Brændstof Majs'!AE16="",0,'Brændstof Majs'!AE16)</f>
        <v>0</v>
      </c>
      <c r="H18" s="228">
        <f>IF('Brændstof Majs'!R16="",0,'Brændstof Majs'!R16)+IF('Brændstof Majs'!Y16="",0,'Brændstof Majs'!Y16)+IF('Brændstof Majs'!AF16="",0,'Brændstof Majs'!AF16)</f>
        <v>0</v>
      </c>
      <c r="I18" s="90"/>
      <c r="J18" s="50">
        <f t="shared" si="5"/>
        <v>600</v>
      </c>
      <c r="K18" s="82"/>
      <c r="L18" s="100"/>
      <c r="M18" s="51">
        <f t="shared" si="6"/>
        <v>20</v>
      </c>
      <c r="N18" s="28"/>
      <c r="O18" s="100"/>
      <c r="P18" s="79">
        <f t="shared" si="1"/>
        <v>0</v>
      </c>
      <c r="Q18" s="79">
        <f t="shared" si="2"/>
        <v>0</v>
      </c>
      <c r="R18" s="79">
        <f t="shared" si="2"/>
        <v>0</v>
      </c>
      <c r="S18" s="79">
        <f t="shared" si="2"/>
        <v>0</v>
      </c>
      <c r="T18" s="79">
        <f t="shared" si="2"/>
        <v>0</v>
      </c>
      <c r="U18" s="79">
        <f t="shared" si="2"/>
        <v>0</v>
      </c>
      <c r="V18" s="107"/>
      <c r="W18" s="80">
        <f t="shared" si="3"/>
        <v>0</v>
      </c>
      <c r="X18" s="80">
        <f t="shared" si="4"/>
        <v>0</v>
      </c>
      <c r="Y18" s="80">
        <f t="shared" si="4"/>
        <v>0</v>
      </c>
      <c r="Z18" s="80">
        <f t="shared" si="4"/>
        <v>0</v>
      </c>
      <c r="AA18" s="80">
        <f t="shared" si="4"/>
        <v>0</v>
      </c>
      <c r="AB18" s="80">
        <f t="shared" si="4"/>
        <v>0</v>
      </c>
      <c r="AC18" s="96"/>
      <c r="AD18" s="96"/>
    </row>
    <row r="19" spans="1:30" s="195" customFormat="1" ht="20.100000000000001" customHeight="1" x14ac:dyDescent="0.2">
      <c r="A19" s="96"/>
      <c r="B19" s="49" t="str">
        <f>'Brændstof Majs'!B17</f>
        <v>Transport</v>
      </c>
      <c r="C19" s="228">
        <f>IF('Brændstof Majs'!M17="",0,'Brændstof Majs'!M17)+IF('Brændstof Majs'!T17="",0,'Brændstof Majs'!T17)+IF('Brændstof Majs'!AA17="",0,'Brændstof Majs'!AA17)</f>
        <v>0</v>
      </c>
      <c r="D19" s="228">
        <f>IF('Brændstof Majs'!N17="",0,'Brændstof Majs'!N17)+IF('Brændstof Majs'!U17="",0,'Brændstof Majs'!U17)+IF('Brændstof Majs'!AB17="",0,'Brændstof Majs'!AB17)</f>
        <v>0</v>
      </c>
      <c r="E19" s="228">
        <f>IF('Brændstof Majs'!O17="",0,'Brændstof Majs'!O17)+IF('Brændstof Majs'!V17="",0,'Brændstof Majs'!V17)+IF('Brændstof Majs'!AC17="",0,'Brændstof Majs'!AC17)</f>
        <v>0</v>
      </c>
      <c r="F19" s="228">
        <f>IF('Brændstof Majs'!P17="",0,'Brændstof Majs'!P17)+IF('Brændstof Majs'!W17="",0,'Brændstof Majs'!W17)+IF('Brændstof Majs'!AD17="",0,'Brændstof Majs'!AD17)</f>
        <v>0</v>
      </c>
      <c r="G19" s="228">
        <f>IF('Brændstof Majs'!Q17="",0,'Brændstof Majs'!Q17)+IF('Brændstof Majs'!X17="",0,'Brændstof Majs'!X17)+IF('Brændstof Majs'!AE17="",0,'Brændstof Majs'!AE17)</f>
        <v>0</v>
      </c>
      <c r="H19" s="228">
        <f>IF('Brændstof Majs'!R17="",0,'Brændstof Majs'!R17)+IF('Brændstof Majs'!Y17="",0,'Brændstof Majs'!Y17)+IF('Brændstof Majs'!AF17="",0,'Brændstof Majs'!AF17)</f>
        <v>0</v>
      </c>
      <c r="I19" s="90"/>
      <c r="J19" s="50">
        <f t="shared" si="5"/>
        <v>600</v>
      </c>
      <c r="K19" s="82"/>
      <c r="L19" s="100"/>
      <c r="M19" s="51">
        <f t="shared" si="6"/>
        <v>20</v>
      </c>
      <c r="N19" s="28"/>
      <c r="O19" s="100"/>
      <c r="P19" s="79">
        <f t="shared" si="1"/>
        <v>0</v>
      </c>
      <c r="Q19" s="79">
        <f t="shared" si="2"/>
        <v>0</v>
      </c>
      <c r="R19" s="79">
        <f t="shared" si="2"/>
        <v>0</v>
      </c>
      <c r="S19" s="79">
        <f t="shared" si="2"/>
        <v>0</v>
      </c>
      <c r="T19" s="79">
        <f t="shared" si="2"/>
        <v>0</v>
      </c>
      <c r="U19" s="79">
        <f t="shared" si="2"/>
        <v>0</v>
      </c>
      <c r="V19" s="107"/>
      <c r="W19" s="80">
        <f t="shared" si="3"/>
        <v>0</v>
      </c>
      <c r="X19" s="80">
        <f t="shared" si="4"/>
        <v>0</v>
      </c>
      <c r="Y19" s="80">
        <f t="shared" si="4"/>
        <v>0</v>
      </c>
      <c r="Z19" s="80">
        <f t="shared" si="4"/>
        <v>0</v>
      </c>
      <c r="AA19" s="80">
        <f t="shared" si="4"/>
        <v>0</v>
      </c>
      <c r="AB19" s="80">
        <f t="shared" si="4"/>
        <v>0</v>
      </c>
      <c r="AC19" s="96"/>
      <c r="AD19" s="96"/>
    </row>
    <row r="20" spans="1:30" s="195" customFormat="1" ht="20.100000000000001" customHeight="1" x14ac:dyDescent="0.2">
      <c r="A20" s="96"/>
      <c r="B20" s="49" t="str">
        <f>'Brændstof Majs'!B18</f>
        <v>Transport</v>
      </c>
      <c r="C20" s="228">
        <f>IF('Brændstof Majs'!M18="",0,'Brændstof Majs'!M18)+IF('Brændstof Majs'!T18="",0,'Brændstof Majs'!T18)+IF('Brændstof Majs'!AA18="",0,'Brændstof Majs'!AA18)</f>
        <v>2</v>
      </c>
      <c r="D20" s="228">
        <f>IF('Brændstof Majs'!N18="",0,'Brændstof Majs'!N18)+IF('Brændstof Majs'!U18="",0,'Brændstof Majs'!U18)+IF('Brændstof Majs'!AB18="",0,'Brændstof Majs'!AB18)</f>
        <v>5</v>
      </c>
      <c r="E20" s="228">
        <f>IF('Brændstof Majs'!O18="",0,'Brændstof Majs'!O18)+IF('Brændstof Majs'!V18="",0,'Brændstof Majs'!V18)+IF('Brændstof Majs'!AC18="",0,'Brændstof Majs'!AC18)</f>
        <v>12</v>
      </c>
      <c r="F20" s="228">
        <f>IF('Brændstof Majs'!P18="",0,'Brændstof Majs'!P18)+IF('Brændstof Majs'!W18="",0,'Brændstof Majs'!W18)+IF('Brændstof Majs'!AD18="",0,'Brændstof Majs'!AD18)</f>
        <v>17</v>
      </c>
      <c r="G20" s="228">
        <f>IF('Brændstof Majs'!Q18="",0,'Brændstof Majs'!Q18)+IF('Brændstof Majs'!X18="",0,'Brændstof Majs'!X18)+IF('Brændstof Majs'!AE18="",0,'Brændstof Majs'!AE18)</f>
        <v>20</v>
      </c>
      <c r="H20" s="228">
        <f>IF('Brændstof Majs'!R18="",0,'Brændstof Majs'!R18)+IF('Brændstof Majs'!Y18="",0,'Brændstof Majs'!Y18)+IF('Brændstof Majs'!AF18="",0,'Brændstof Majs'!AF18)</f>
        <v>25</v>
      </c>
      <c r="I20" s="90"/>
      <c r="J20" s="50">
        <f t="shared" si="5"/>
        <v>600</v>
      </c>
      <c r="K20" s="82"/>
      <c r="L20" s="100"/>
      <c r="M20" s="51">
        <f t="shared" si="6"/>
        <v>20</v>
      </c>
      <c r="N20" s="28"/>
      <c r="O20" s="100"/>
      <c r="P20" s="79">
        <f t="shared" si="1"/>
        <v>600</v>
      </c>
      <c r="Q20" s="79">
        <f t="shared" si="2"/>
        <v>1500</v>
      </c>
      <c r="R20" s="79">
        <f t="shared" si="2"/>
        <v>3600</v>
      </c>
      <c r="S20" s="79">
        <f t="shared" si="2"/>
        <v>5100</v>
      </c>
      <c r="T20" s="79">
        <f t="shared" si="2"/>
        <v>6000</v>
      </c>
      <c r="U20" s="79">
        <f t="shared" si="2"/>
        <v>7500</v>
      </c>
      <c r="V20" s="107"/>
      <c r="W20" s="80">
        <f t="shared" si="3"/>
        <v>1</v>
      </c>
      <c r="X20" s="80">
        <f t="shared" si="4"/>
        <v>2.5</v>
      </c>
      <c r="Y20" s="80">
        <f t="shared" si="4"/>
        <v>6</v>
      </c>
      <c r="Z20" s="80">
        <f t="shared" si="4"/>
        <v>8.5</v>
      </c>
      <c r="AA20" s="80">
        <f t="shared" si="4"/>
        <v>10</v>
      </c>
      <c r="AB20" s="80">
        <f t="shared" si="4"/>
        <v>12.5</v>
      </c>
      <c r="AC20" s="96"/>
      <c r="AD20" s="96"/>
    </row>
    <row r="21" spans="1:30" s="195" customFormat="1" ht="20.100000000000001" customHeight="1" x14ac:dyDescent="0.2">
      <c r="A21" s="96"/>
      <c r="B21" s="49" t="str">
        <f>'Brændstof Majs'!B19</f>
        <v>Transport</v>
      </c>
      <c r="C21" s="228">
        <f>IF('Brændstof Majs'!M19="",0,'Brændstof Majs'!M19)+IF('Brændstof Majs'!T19="",0,'Brændstof Majs'!T19)+IF('Brændstof Majs'!AA19="",0,'Brændstof Majs'!AA19)</f>
        <v>0</v>
      </c>
      <c r="D21" s="228">
        <f>IF('Brændstof Majs'!N19="",0,'Brændstof Majs'!N19)+IF('Brændstof Majs'!U19="",0,'Brændstof Majs'!U19)+IF('Brændstof Majs'!AB19="",0,'Brændstof Majs'!AB19)</f>
        <v>0</v>
      </c>
      <c r="E21" s="228">
        <f>IF('Brændstof Majs'!O19="",0,'Brændstof Majs'!O19)+IF('Brændstof Majs'!V19="",0,'Brændstof Majs'!V19)+IF('Brændstof Majs'!AC19="",0,'Brændstof Majs'!AC19)</f>
        <v>0</v>
      </c>
      <c r="F21" s="228">
        <f>IF('Brændstof Majs'!P19="",0,'Brændstof Majs'!P19)+IF('Brændstof Majs'!W19="",0,'Brændstof Majs'!W19)+IF('Brændstof Majs'!AD19="",0,'Brændstof Majs'!AD19)</f>
        <v>0</v>
      </c>
      <c r="G21" s="228">
        <f>IF('Brændstof Majs'!Q19="",0,'Brændstof Majs'!Q19)+IF('Brændstof Majs'!X19="",0,'Brændstof Majs'!X19)+IF('Brændstof Majs'!AE19="",0,'Brændstof Majs'!AE19)</f>
        <v>0</v>
      </c>
      <c r="H21" s="228">
        <f>IF('Brændstof Majs'!R19="",0,'Brændstof Majs'!R19)+IF('Brændstof Majs'!Y19="",0,'Brændstof Majs'!Y19)+IF('Brændstof Majs'!AF19="",0,'Brændstof Majs'!AF19)</f>
        <v>0</v>
      </c>
      <c r="I21" s="90"/>
      <c r="J21" s="50">
        <f t="shared" si="5"/>
        <v>600</v>
      </c>
      <c r="K21" s="82"/>
      <c r="L21" s="100"/>
      <c r="M21" s="51">
        <f t="shared" si="6"/>
        <v>20</v>
      </c>
      <c r="N21" s="28"/>
      <c r="O21" s="100"/>
      <c r="P21" s="79">
        <f t="shared" si="1"/>
        <v>0</v>
      </c>
      <c r="Q21" s="79">
        <f t="shared" si="2"/>
        <v>0</v>
      </c>
      <c r="R21" s="79">
        <f t="shared" si="2"/>
        <v>0</v>
      </c>
      <c r="S21" s="79">
        <f t="shared" si="2"/>
        <v>0</v>
      </c>
      <c r="T21" s="79">
        <f t="shared" si="2"/>
        <v>0</v>
      </c>
      <c r="U21" s="79">
        <f t="shared" si="2"/>
        <v>0</v>
      </c>
      <c r="V21" s="107"/>
      <c r="W21" s="80">
        <f t="shared" si="3"/>
        <v>0</v>
      </c>
      <c r="X21" s="80">
        <f t="shared" si="4"/>
        <v>0</v>
      </c>
      <c r="Y21" s="80">
        <f t="shared" si="4"/>
        <v>0</v>
      </c>
      <c r="Z21" s="80">
        <f t="shared" si="4"/>
        <v>0</v>
      </c>
      <c r="AA21" s="80">
        <f t="shared" si="4"/>
        <v>0</v>
      </c>
      <c r="AB21" s="80">
        <f t="shared" si="4"/>
        <v>0</v>
      </c>
      <c r="AC21" s="96"/>
      <c r="AD21" s="96"/>
    </row>
    <row r="22" spans="1:30" s="195" customFormat="1" ht="20.100000000000001" customHeight="1" x14ac:dyDescent="0.2">
      <c r="A22" s="96"/>
      <c r="B22" s="49" t="str">
        <f>'Brændstof Majs'!B20</f>
        <v>Harvning, såbeds-</v>
      </c>
      <c r="C22" s="228">
        <f>IF('Brændstof Majs'!M20="",0,'Brændstof Majs'!M20)+IF('Brændstof Majs'!T20="",0,'Brændstof Majs'!T20)+IF('Brændstof Majs'!AA20="",0,'Brændstof Majs'!AA20)</f>
        <v>1</v>
      </c>
      <c r="D22" s="228">
        <f>IF('Brændstof Majs'!N20="",0,'Brændstof Majs'!N20)+IF('Brændstof Majs'!U20="",0,'Brændstof Majs'!U20)+IF('Brændstof Majs'!AB20="",0,'Brændstof Majs'!AB20)</f>
        <v>1</v>
      </c>
      <c r="E22" s="228">
        <f>IF('Brændstof Majs'!O20="",0,'Brændstof Majs'!O20)+IF('Brændstof Majs'!V20="",0,'Brændstof Majs'!V20)+IF('Brændstof Majs'!AC20="",0,'Brændstof Majs'!AC20)</f>
        <v>1</v>
      </c>
      <c r="F22" s="228">
        <f>IF('Brændstof Majs'!P20="",0,'Brændstof Majs'!P20)+IF('Brændstof Majs'!W20="",0,'Brændstof Majs'!W20)+IF('Brændstof Majs'!AD20="",0,'Brændstof Majs'!AD20)</f>
        <v>1</v>
      </c>
      <c r="G22" s="228">
        <f>IF('Brændstof Majs'!Q20="",0,'Brændstof Majs'!Q20)+IF('Brændstof Majs'!X20="",0,'Brændstof Majs'!X20)+IF('Brændstof Majs'!AE20="",0,'Brændstof Majs'!AE20)</f>
        <v>1</v>
      </c>
      <c r="H22" s="228">
        <f>IF('Brændstof Majs'!R20="",0,'Brændstof Majs'!R20)+IF('Brændstof Majs'!Y20="",0,'Brændstof Majs'!Y20)+IF('Brændstof Majs'!AF20="",0,'Brændstof Majs'!AF20)</f>
        <v>1</v>
      </c>
      <c r="I22" s="90"/>
      <c r="J22" s="50">
        <f t="shared" si="5"/>
        <v>600</v>
      </c>
      <c r="K22" s="82"/>
      <c r="L22" s="100"/>
      <c r="M22" s="51">
        <f t="shared" si="6"/>
        <v>20</v>
      </c>
      <c r="N22" s="28"/>
      <c r="O22" s="100"/>
      <c r="P22" s="79">
        <f t="shared" si="1"/>
        <v>300</v>
      </c>
      <c r="Q22" s="79">
        <f t="shared" si="2"/>
        <v>300</v>
      </c>
      <c r="R22" s="79">
        <f t="shared" si="2"/>
        <v>300</v>
      </c>
      <c r="S22" s="79">
        <f t="shared" si="2"/>
        <v>300</v>
      </c>
      <c r="T22" s="79">
        <f t="shared" si="2"/>
        <v>300</v>
      </c>
      <c r="U22" s="79">
        <f t="shared" si="2"/>
        <v>300</v>
      </c>
      <c r="V22" s="107"/>
      <c r="W22" s="80">
        <f t="shared" si="3"/>
        <v>0.5</v>
      </c>
      <c r="X22" s="80">
        <f t="shared" si="4"/>
        <v>0.5</v>
      </c>
      <c r="Y22" s="80">
        <f t="shared" si="4"/>
        <v>0.5</v>
      </c>
      <c r="Z22" s="80">
        <f t="shared" si="4"/>
        <v>0.5</v>
      </c>
      <c r="AA22" s="80">
        <f t="shared" si="4"/>
        <v>0.5</v>
      </c>
      <c r="AB22" s="80">
        <f t="shared" si="4"/>
        <v>0.5</v>
      </c>
      <c r="AC22" s="96"/>
      <c r="AD22" s="96"/>
    </row>
    <row r="23" spans="1:30" s="195" customFormat="1" ht="20.100000000000001" customHeight="1" x14ac:dyDescent="0.2">
      <c r="A23" s="96"/>
      <c r="B23" s="49" t="str">
        <f>'Brændstof Majs'!B21</f>
        <v>Tromling</v>
      </c>
      <c r="C23" s="228">
        <f>IF('Brændstof Majs'!M21="",0,'Brændstof Majs'!M21)+IF('Brændstof Majs'!T21="",0,'Brændstof Majs'!T21)+IF('Brændstof Majs'!AA21="",0,'Brændstof Majs'!AA21)</f>
        <v>1</v>
      </c>
      <c r="D23" s="228">
        <f>IF('Brændstof Majs'!N21="",0,'Brændstof Majs'!N21)+IF('Brændstof Majs'!U21="",0,'Brændstof Majs'!U21)+IF('Brændstof Majs'!AB21="",0,'Brændstof Majs'!AB21)</f>
        <v>1</v>
      </c>
      <c r="E23" s="228">
        <f>IF('Brændstof Majs'!O21="",0,'Brændstof Majs'!O21)+IF('Brændstof Majs'!V21="",0,'Brændstof Majs'!V21)+IF('Brændstof Majs'!AC21="",0,'Brændstof Majs'!AC21)</f>
        <v>1</v>
      </c>
      <c r="F23" s="228">
        <f>IF('Brændstof Majs'!P21="",0,'Brændstof Majs'!P21)+IF('Brændstof Majs'!W21="",0,'Brændstof Majs'!W21)+IF('Brændstof Majs'!AD21="",0,'Brændstof Majs'!AD21)</f>
        <v>1</v>
      </c>
      <c r="G23" s="228">
        <f>IF('Brændstof Majs'!Q21="",0,'Brændstof Majs'!Q21)+IF('Brændstof Majs'!X21="",0,'Brændstof Majs'!X21)+IF('Brændstof Majs'!AE21="",0,'Brændstof Majs'!AE21)</f>
        <v>1</v>
      </c>
      <c r="H23" s="228">
        <f>IF('Brændstof Majs'!R21="",0,'Brændstof Majs'!R21)+IF('Brændstof Majs'!Y21="",0,'Brændstof Majs'!Y21)+IF('Brændstof Majs'!AF21="",0,'Brændstof Majs'!AF21)</f>
        <v>1</v>
      </c>
      <c r="I23" s="90"/>
      <c r="J23" s="50">
        <f t="shared" si="5"/>
        <v>600</v>
      </c>
      <c r="K23" s="82"/>
      <c r="L23" s="100"/>
      <c r="M23" s="51">
        <f t="shared" si="6"/>
        <v>20</v>
      </c>
      <c r="N23" s="28"/>
      <c r="O23" s="100"/>
      <c r="P23" s="79">
        <f t="shared" si="1"/>
        <v>300</v>
      </c>
      <c r="Q23" s="79">
        <f t="shared" si="2"/>
        <v>300</v>
      </c>
      <c r="R23" s="79">
        <f t="shared" si="2"/>
        <v>300</v>
      </c>
      <c r="S23" s="79">
        <f t="shared" si="2"/>
        <v>300</v>
      </c>
      <c r="T23" s="79">
        <f t="shared" si="2"/>
        <v>300</v>
      </c>
      <c r="U23" s="79">
        <f t="shared" si="2"/>
        <v>300</v>
      </c>
      <c r="V23" s="107"/>
      <c r="W23" s="80">
        <f t="shared" si="3"/>
        <v>0.5</v>
      </c>
      <c r="X23" s="80">
        <f t="shared" si="4"/>
        <v>0.5</v>
      </c>
      <c r="Y23" s="80">
        <f t="shared" si="4"/>
        <v>0.5</v>
      </c>
      <c r="Z23" s="80">
        <f t="shared" si="4"/>
        <v>0.5</v>
      </c>
      <c r="AA23" s="80">
        <f t="shared" si="4"/>
        <v>0.5</v>
      </c>
      <c r="AB23" s="80">
        <f t="shared" si="4"/>
        <v>0.5</v>
      </c>
      <c r="AC23" s="96"/>
      <c r="AD23" s="96"/>
    </row>
    <row r="24" spans="1:30" s="195" customFormat="1" ht="20.100000000000001" customHeight="1" x14ac:dyDescent="0.2">
      <c r="A24" s="96"/>
      <c r="B24" s="49" t="str">
        <f>'Brændstof Majs'!B22</f>
        <v>Radrensning</v>
      </c>
      <c r="C24" s="228">
        <f>IF('Brændstof Majs'!M22="",0,'Brændstof Majs'!M22)+IF('Brændstof Majs'!T22="",0,'Brændstof Majs'!T22)+IF('Brændstof Majs'!AA22="",0,'Brændstof Majs'!AA22)</f>
        <v>0</v>
      </c>
      <c r="D24" s="228">
        <f>IF('Brændstof Majs'!N22="",0,'Brændstof Majs'!N22)+IF('Brændstof Majs'!U22="",0,'Brændstof Majs'!U22)+IF('Brændstof Majs'!AB22="",0,'Brændstof Majs'!AB22)</f>
        <v>0</v>
      </c>
      <c r="E24" s="228">
        <f>IF('Brændstof Majs'!O22="",0,'Brændstof Majs'!O22)+IF('Brændstof Majs'!V22="",0,'Brændstof Majs'!V22)+IF('Brændstof Majs'!AC22="",0,'Brændstof Majs'!AC22)</f>
        <v>0</v>
      </c>
      <c r="F24" s="228">
        <f>IF('Brændstof Majs'!P22="",0,'Brændstof Majs'!P22)+IF('Brændstof Majs'!W22="",0,'Brændstof Majs'!W22)+IF('Brændstof Majs'!AD22="",0,'Brændstof Majs'!AD22)</f>
        <v>0</v>
      </c>
      <c r="G24" s="228">
        <f>IF('Brændstof Majs'!Q22="",0,'Brændstof Majs'!Q22)+IF('Brændstof Majs'!X22="",0,'Brændstof Majs'!X22)+IF('Brændstof Majs'!AE22="",0,'Brændstof Majs'!AE22)</f>
        <v>0</v>
      </c>
      <c r="H24" s="228">
        <f>IF('Brændstof Majs'!R22="",0,'Brændstof Majs'!R22)+IF('Brændstof Majs'!Y22="",0,'Brændstof Majs'!Y22)+IF('Brændstof Majs'!AF22="",0,'Brændstof Majs'!AF22)</f>
        <v>0</v>
      </c>
      <c r="I24" s="90"/>
      <c r="J24" s="50">
        <f t="shared" si="5"/>
        <v>600</v>
      </c>
      <c r="K24" s="82"/>
      <c r="L24" s="100"/>
      <c r="M24" s="51">
        <f t="shared" si="6"/>
        <v>20</v>
      </c>
      <c r="N24" s="28"/>
      <c r="O24" s="100"/>
      <c r="P24" s="79">
        <f t="shared" si="1"/>
        <v>0</v>
      </c>
      <c r="Q24" s="79">
        <f t="shared" si="2"/>
        <v>0</v>
      </c>
      <c r="R24" s="79">
        <f t="shared" si="2"/>
        <v>0</v>
      </c>
      <c r="S24" s="79">
        <f t="shared" si="2"/>
        <v>0</v>
      </c>
      <c r="T24" s="79">
        <f t="shared" si="2"/>
        <v>0</v>
      </c>
      <c r="U24" s="79">
        <f t="shared" si="2"/>
        <v>0</v>
      </c>
      <c r="V24" s="107"/>
      <c r="W24" s="80">
        <f t="shared" si="3"/>
        <v>0</v>
      </c>
      <c r="X24" s="80">
        <f t="shared" si="4"/>
        <v>0</v>
      </c>
      <c r="Y24" s="80">
        <f t="shared" si="4"/>
        <v>0</v>
      </c>
      <c r="Z24" s="80">
        <f t="shared" si="4"/>
        <v>0</v>
      </c>
      <c r="AA24" s="80">
        <f t="shared" si="4"/>
        <v>0</v>
      </c>
      <c r="AB24" s="80">
        <f t="shared" si="4"/>
        <v>0</v>
      </c>
      <c r="AC24" s="96"/>
      <c r="AD24" s="96"/>
    </row>
    <row r="25" spans="1:30" s="195" customFormat="1" ht="20.100000000000001" customHeight="1" x14ac:dyDescent="0.2">
      <c r="A25" s="96"/>
      <c r="B25" s="49" t="str">
        <f>'Brændstof Majs'!B23</f>
        <v>Strigling, halm-</v>
      </c>
      <c r="C25" s="228">
        <f>IF('Brændstof Majs'!M23="",0,'Brændstof Majs'!M23)+IF('Brændstof Majs'!T23="",0,'Brændstof Majs'!T23)+IF('Brændstof Majs'!AA23="",0,'Brændstof Majs'!AA23)</f>
        <v>0</v>
      </c>
      <c r="D25" s="228">
        <f>IF('Brændstof Majs'!N23="",0,'Brændstof Majs'!N23)+IF('Brændstof Majs'!U23="",0,'Brændstof Majs'!U23)+IF('Brændstof Majs'!AB23="",0,'Brændstof Majs'!AB23)</f>
        <v>0</v>
      </c>
      <c r="E25" s="228">
        <f>IF('Brændstof Majs'!O23="",0,'Brændstof Majs'!O23)+IF('Brændstof Majs'!V23="",0,'Brændstof Majs'!V23)+IF('Brændstof Majs'!AC23="",0,'Brændstof Majs'!AC23)</f>
        <v>0</v>
      </c>
      <c r="F25" s="228">
        <f>IF('Brændstof Majs'!P23="",0,'Brændstof Majs'!P23)+IF('Brændstof Majs'!W23="",0,'Brændstof Majs'!W23)+IF('Brændstof Majs'!AD23="",0,'Brændstof Majs'!AD23)</f>
        <v>0</v>
      </c>
      <c r="G25" s="228">
        <f>IF('Brændstof Majs'!Q23="",0,'Brændstof Majs'!Q23)+IF('Brændstof Majs'!X23="",0,'Brændstof Majs'!X23)+IF('Brændstof Majs'!AE23="",0,'Brændstof Majs'!AE23)</f>
        <v>0</v>
      </c>
      <c r="H25" s="228">
        <f>IF('Brændstof Majs'!R23="",0,'Brændstof Majs'!R23)+IF('Brændstof Majs'!Y23="",0,'Brændstof Majs'!Y23)+IF('Brændstof Majs'!AF23="",0,'Brændstof Majs'!AF23)</f>
        <v>0</v>
      </c>
      <c r="I25" s="90"/>
      <c r="J25" s="50">
        <f t="shared" si="5"/>
        <v>600</v>
      </c>
      <c r="K25" s="82"/>
      <c r="L25" s="100"/>
      <c r="M25" s="51">
        <f t="shared" si="6"/>
        <v>20</v>
      </c>
      <c r="N25" s="28"/>
      <c r="O25" s="100"/>
      <c r="P25" s="79">
        <f t="shared" si="1"/>
        <v>0</v>
      </c>
      <c r="Q25" s="79">
        <f t="shared" si="2"/>
        <v>0</v>
      </c>
      <c r="R25" s="79">
        <f t="shared" si="2"/>
        <v>0</v>
      </c>
      <c r="S25" s="79">
        <f t="shared" si="2"/>
        <v>0</v>
      </c>
      <c r="T25" s="79">
        <f t="shared" si="2"/>
        <v>0</v>
      </c>
      <c r="U25" s="79">
        <f t="shared" si="2"/>
        <v>0</v>
      </c>
      <c r="V25" s="107"/>
      <c r="W25" s="80">
        <f t="shared" si="3"/>
        <v>0</v>
      </c>
      <c r="X25" s="80">
        <f t="shared" si="4"/>
        <v>0</v>
      </c>
      <c r="Y25" s="80">
        <f t="shared" si="4"/>
        <v>0</v>
      </c>
      <c r="Z25" s="80">
        <f t="shared" si="4"/>
        <v>0</v>
      </c>
      <c r="AA25" s="80">
        <f t="shared" si="4"/>
        <v>0</v>
      </c>
      <c r="AB25" s="80">
        <f t="shared" si="4"/>
        <v>0</v>
      </c>
      <c r="AC25" s="96"/>
      <c r="AD25" s="96"/>
    </row>
    <row r="26" spans="1:30" s="195" customFormat="1" ht="20.100000000000001" customHeight="1" x14ac:dyDescent="0.2">
      <c r="A26" s="96"/>
      <c r="B26" s="49" t="str">
        <f>'Brændstof Majs'!B24</f>
        <v>Skårlægning med crimper, græsslæt</v>
      </c>
      <c r="C26" s="228">
        <f>IF('Brændstof Majs'!M24="",0,'Brændstof Majs'!M24)+IF('Brændstof Majs'!T24="",0,'Brændstof Majs'!T24)+IF('Brændstof Majs'!AA24="",0,'Brændstof Majs'!AA24)</f>
        <v>0</v>
      </c>
      <c r="D26" s="228">
        <f>IF('Brændstof Majs'!N24="",0,'Brændstof Majs'!N24)+IF('Brændstof Majs'!U24="",0,'Brændstof Majs'!U24)+IF('Brændstof Majs'!AB24="",0,'Brændstof Majs'!AB24)</f>
        <v>0</v>
      </c>
      <c r="E26" s="228">
        <f>IF('Brændstof Majs'!O24="",0,'Brændstof Majs'!O24)+IF('Brændstof Majs'!V24="",0,'Brændstof Majs'!V24)+IF('Brændstof Majs'!AC24="",0,'Brændstof Majs'!AC24)</f>
        <v>0</v>
      </c>
      <c r="F26" s="228">
        <f>IF('Brændstof Majs'!P24="",0,'Brændstof Majs'!P24)+IF('Brændstof Majs'!W24="",0,'Brændstof Majs'!W24)+IF('Brændstof Majs'!AD24="",0,'Brændstof Majs'!AD24)</f>
        <v>0</v>
      </c>
      <c r="G26" s="228">
        <f>IF('Brændstof Majs'!Q24="",0,'Brændstof Majs'!Q24)+IF('Brændstof Majs'!X24="",0,'Brændstof Majs'!X24)+IF('Brændstof Majs'!AE24="",0,'Brændstof Majs'!AE24)</f>
        <v>0</v>
      </c>
      <c r="H26" s="228">
        <f>IF('Brændstof Majs'!R24="",0,'Brændstof Majs'!R24)+IF('Brændstof Majs'!Y24="",0,'Brændstof Majs'!Y24)+IF('Brændstof Majs'!AF24="",0,'Brændstof Majs'!AF24)</f>
        <v>0</v>
      </c>
      <c r="I26" s="90"/>
      <c r="J26" s="50">
        <f t="shared" si="5"/>
        <v>600</v>
      </c>
      <c r="K26" s="82"/>
      <c r="L26" s="100"/>
      <c r="M26" s="51">
        <f t="shared" si="6"/>
        <v>20</v>
      </c>
      <c r="N26" s="28"/>
      <c r="O26" s="100"/>
      <c r="P26" s="79">
        <f t="shared" si="1"/>
        <v>0</v>
      </c>
      <c r="Q26" s="79">
        <f t="shared" si="2"/>
        <v>0</v>
      </c>
      <c r="R26" s="79">
        <f t="shared" si="2"/>
        <v>0</v>
      </c>
      <c r="S26" s="79">
        <f t="shared" si="2"/>
        <v>0</v>
      </c>
      <c r="T26" s="79">
        <f t="shared" si="2"/>
        <v>0</v>
      </c>
      <c r="U26" s="79">
        <f t="shared" si="2"/>
        <v>0</v>
      </c>
      <c r="V26" s="107"/>
      <c r="W26" s="80">
        <f t="shared" si="3"/>
        <v>0</v>
      </c>
      <c r="X26" s="80">
        <f t="shared" si="4"/>
        <v>0</v>
      </c>
      <c r="Y26" s="80">
        <f t="shared" si="4"/>
        <v>0</v>
      </c>
      <c r="Z26" s="80">
        <f t="shared" si="4"/>
        <v>0</v>
      </c>
      <c r="AA26" s="80">
        <f t="shared" si="4"/>
        <v>0</v>
      </c>
      <c r="AB26" s="80">
        <f t="shared" si="4"/>
        <v>0</v>
      </c>
      <c r="AC26" s="96"/>
      <c r="AD26" s="96"/>
    </row>
    <row r="27" spans="1:30" s="195" customFormat="1" ht="20.100000000000001" customHeight="1" x14ac:dyDescent="0.2">
      <c r="A27" s="96"/>
      <c r="B27" s="49" t="str">
        <f>'Brændstof Majs'!B25</f>
        <v>Snitning, majs</v>
      </c>
      <c r="C27" s="228">
        <f>IF('Brændstof Majs'!M25="",0,'Brændstof Majs'!M25)+IF('Brændstof Majs'!T25="",0,'Brændstof Majs'!T25)+IF('Brændstof Majs'!AA25="",0,'Brændstof Majs'!AA25)</f>
        <v>1</v>
      </c>
      <c r="D27" s="228">
        <f>IF('Brændstof Majs'!N25="",0,'Brændstof Majs'!N25)+IF('Brændstof Majs'!U25="",0,'Brændstof Majs'!U25)+IF('Brændstof Majs'!AB25="",0,'Brændstof Majs'!AB25)</f>
        <v>1</v>
      </c>
      <c r="E27" s="228">
        <f>IF('Brændstof Majs'!O25="",0,'Brændstof Majs'!O25)+IF('Brændstof Majs'!V25="",0,'Brændstof Majs'!V25)+IF('Brændstof Majs'!AC25="",0,'Brændstof Majs'!AC25)</f>
        <v>1</v>
      </c>
      <c r="F27" s="228">
        <f>IF('Brændstof Majs'!P25="",0,'Brændstof Majs'!P25)+IF('Brændstof Majs'!W25="",0,'Brændstof Majs'!W25)+IF('Brændstof Majs'!AD25="",0,'Brændstof Majs'!AD25)</f>
        <v>1</v>
      </c>
      <c r="G27" s="228">
        <f>IF('Brændstof Majs'!Q25="",0,'Brændstof Majs'!Q25)+IF('Brændstof Majs'!X25="",0,'Brændstof Majs'!X25)+IF('Brændstof Majs'!AE25="",0,'Brændstof Majs'!AE25)</f>
        <v>1</v>
      </c>
      <c r="H27" s="228">
        <f>IF('Brændstof Majs'!R25="",0,'Brændstof Majs'!R25)+IF('Brændstof Majs'!Y25="",0,'Brændstof Majs'!Y25)+IF('Brændstof Majs'!AF25="",0,'Brændstof Majs'!AF25)</f>
        <v>1</v>
      </c>
      <c r="I27" s="90"/>
      <c r="J27" s="50">
        <f t="shared" si="5"/>
        <v>900</v>
      </c>
      <c r="K27" s="82">
        <v>900</v>
      </c>
      <c r="L27" s="100"/>
      <c r="M27" s="51">
        <f t="shared" si="6"/>
        <v>20</v>
      </c>
      <c r="N27" s="28">
        <v>20</v>
      </c>
      <c r="O27" s="100"/>
      <c r="P27" s="79">
        <f t="shared" si="1"/>
        <v>450</v>
      </c>
      <c r="Q27" s="79">
        <f t="shared" ref="Q27:U33" si="7">2*D27*Q$8/$M27*$J27</f>
        <v>450</v>
      </c>
      <c r="R27" s="79">
        <f t="shared" si="7"/>
        <v>450</v>
      </c>
      <c r="S27" s="79">
        <f t="shared" si="7"/>
        <v>450</v>
      </c>
      <c r="T27" s="79">
        <f t="shared" si="7"/>
        <v>450</v>
      </c>
      <c r="U27" s="79">
        <f t="shared" si="7"/>
        <v>450</v>
      </c>
      <c r="V27" s="107"/>
      <c r="W27" s="80">
        <f t="shared" si="3"/>
        <v>0.5</v>
      </c>
      <c r="X27" s="80">
        <f t="shared" ref="X27:AB33" si="8">2*D27*X$8/$M27</f>
        <v>0.5</v>
      </c>
      <c r="Y27" s="80">
        <f t="shared" si="8"/>
        <v>0.5</v>
      </c>
      <c r="Z27" s="80">
        <f t="shared" si="8"/>
        <v>0.5</v>
      </c>
      <c r="AA27" s="80">
        <f t="shared" si="8"/>
        <v>0.5</v>
      </c>
      <c r="AB27" s="80">
        <f t="shared" si="8"/>
        <v>0.5</v>
      </c>
      <c r="AC27" s="96"/>
      <c r="AD27" s="96"/>
    </row>
    <row r="28" spans="1:30" s="195" customFormat="1" ht="20.100000000000001" customHeight="1" x14ac:dyDescent="0.2">
      <c r="A28" s="96"/>
      <c r="B28" s="49" t="str">
        <f>'Brændstof Majs'!B26</f>
        <v>Sammenrivning, græsslæt</v>
      </c>
      <c r="C28" s="228">
        <f>IF('Brændstof Majs'!M26="",0,'Brændstof Majs'!M26)+IF('Brændstof Majs'!T26="",0,'Brændstof Majs'!T26)+IF('Brændstof Majs'!AA26="",0,'Brændstof Majs'!AA26)</f>
        <v>0</v>
      </c>
      <c r="D28" s="228">
        <f>IF('Brændstof Majs'!N26="",0,'Brændstof Majs'!N26)+IF('Brændstof Majs'!U26="",0,'Brændstof Majs'!U26)+IF('Brændstof Majs'!AB26="",0,'Brændstof Majs'!AB26)</f>
        <v>0</v>
      </c>
      <c r="E28" s="228">
        <f>IF('Brændstof Majs'!O26="",0,'Brændstof Majs'!O26)+IF('Brændstof Majs'!V26="",0,'Brændstof Majs'!V26)+IF('Brændstof Majs'!AC26="",0,'Brændstof Majs'!AC26)</f>
        <v>0</v>
      </c>
      <c r="F28" s="228">
        <f>IF('Brændstof Majs'!P26="",0,'Brændstof Majs'!P26)+IF('Brændstof Majs'!W26="",0,'Brændstof Majs'!W26)+IF('Brændstof Majs'!AD26="",0,'Brændstof Majs'!AD26)</f>
        <v>0</v>
      </c>
      <c r="G28" s="228">
        <f>IF('Brændstof Majs'!Q26="",0,'Brændstof Majs'!Q26)+IF('Brændstof Majs'!X26="",0,'Brændstof Majs'!X26)+IF('Brændstof Majs'!AE26="",0,'Brændstof Majs'!AE26)</f>
        <v>0</v>
      </c>
      <c r="H28" s="228">
        <f>IF('Brændstof Majs'!R26="",0,'Brændstof Majs'!R26)+IF('Brændstof Majs'!Y26="",0,'Brændstof Majs'!Y26)+IF('Brændstof Majs'!AF26="",0,'Brændstof Majs'!AF26)</f>
        <v>0</v>
      </c>
      <c r="I28" s="90"/>
      <c r="J28" s="50">
        <f t="shared" si="5"/>
        <v>600</v>
      </c>
      <c r="K28" s="82"/>
      <c r="L28" s="100"/>
      <c r="M28" s="51">
        <f t="shared" si="6"/>
        <v>20</v>
      </c>
      <c r="N28" s="28"/>
      <c r="O28" s="100"/>
      <c r="P28" s="79">
        <f t="shared" si="1"/>
        <v>0</v>
      </c>
      <c r="Q28" s="79">
        <f t="shared" si="7"/>
        <v>0</v>
      </c>
      <c r="R28" s="79">
        <f t="shared" si="7"/>
        <v>0</v>
      </c>
      <c r="S28" s="79">
        <f t="shared" si="7"/>
        <v>0</v>
      </c>
      <c r="T28" s="79">
        <f t="shared" si="7"/>
        <v>0</v>
      </c>
      <c r="U28" s="79">
        <f t="shared" si="7"/>
        <v>0</v>
      </c>
      <c r="V28" s="107"/>
      <c r="W28" s="80">
        <f t="shared" si="3"/>
        <v>0</v>
      </c>
      <c r="X28" s="80">
        <f t="shared" si="8"/>
        <v>0</v>
      </c>
      <c r="Y28" s="80">
        <f t="shared" si="8"/>
        <v>0</v>
      </c>
      <c r="Z28" s="80">
        <f t="shared" si="8"/>
        <v>0</v>
      </c>
      <c r="AA28" s="80">
        <f t="shared" si="8"/>
        <v>0</v>
      </c>
      <c r="AB28" s="80">
        <f t="shared" si="8"/>
        <v>0</v>
      </c>
      <c r="AC28" s="96"/>
      <c r="AD28" s="96"/>
    </row>
    <row r="29" spans="1:30" s="195" customFormat="1" ht="20.100000000000001" customHeight="1" x14ac:dyDescent="0.2">
      <c r="A29" s="96"/>
      <c r="B29" s="49" t="str">
        <f>'Brændstof Majs'!B27</f>
        <v>Hypning, kartofler</v>
      </c>
      <c r="C29" s="228">
        <f>IF('Brændstof Majs'!M27="",0,'Brændstof Majs'!M27)+IF('Brændstof Majs'!T27="",0,'Brændstof Majs'!T27)+IF('Brændstof Majs'!AA27="",0,'Brændstof Majs'!AA27)</f>
        <v>0</v>
      </c>
      <c r="D29" s="228">
        <f>IF('Brændstof Majs'!N27="",0,'Brændstof Majs'!N27)+IF('Brændstof Majs'!U27="",0,'Brændstof Majs'!U27)+IF('Brændstof Majs'!AB27="",0,'Brændstof Majs'!AB27)</f>
        <v>0</v>
      </c>
      <c r="E29" s="228">
        <f>IF('Brændstof Majs'!O27="",0,'Brændstof Majs'!O27)+IF('Brændstof Majs'!V27="",0,'Brændstof Majs'!V27)+IF('Brændstof Majs'!AC27="",0,'Brændstof Majs'!AC27)</f>
        <v>0</v>
      </c>
      <c r="F29" s="228">
        <f>IF('Brændstof Majs'!P27="",0,'Brændstof Majs'!P27)+IF('Brændstof Majs'!W27="",0,'Brændstof Majs'!W27)+IF('Brændstof Majs'!AD27="",0,'Brændstof Majs'!AD27)</f>
        <v>0</v>
      </c>
      <c r="G29" s="228">
        <f>IF('Brændstof Majs'!Q27="",0,'Brændstof Majs'!Q27)+IF('Brændstof Majs'!X27="",0,'Brændstof Majs'!X27)+IF('Brændstof Majs'!AE27="",0,'Brændstof Majs'!AE27)</f>
        <v>0</v>
      </c>
      <c r="H29" s="228">
        <f>IF('Brændstof Majs'!R27="",0,'Brændstof Majs'!R27)+IF('Brændstof Majs'!Y27="",0,'Brændstof Majs'!Y27)+IF('Brændstof Majs'!AF27="",0,'Brændstof Majs'!AF27)</f>
        <v>0</v>
      </c>
      <c r="I29" s="90"/>
      <c r="J29" s="50">
        <f t="shared" si="5"/>
        <v>600</v>
      </c>
      <c r="K29" s="82"/>
      <c r="L29" s="100"/>
      <c r="M29" s="51">
        <f t="shared" si="6"/>
        <v>20</v>
      </c>
      <c r="N29" s="28"/>
      <c r="O29" s="100"/>
      <c r="P29" s="79">
        <f t="shared" si="1"/>
        <v>0</v>
      </c>
      <c r="Q29" s="79">
        <f t="shared" si="7"/>
        <v>0</v>
      </c>
      <c r="R29" s="79">
        <f t="shared" si="7"/>
        <v>0</v>
      </c>
      <c r="S29" s="79">
        <f t="shared" si="7"/>
        <v>0</v>
      </c>
      <c r="T29" s="79">
        <f t="shared" si="7"/>
        <v>0</v>
      </c>
      <c r="U29" s="79">
        <f t="shared" si="7"/>
        <v>0</v>
      </c>
      <c r="V29" s="107"/>
      <c r="W29" s="80">
        <f t="shared" si="3"/>
        <v>0</v>
      </c>
      <c r="X29" s="80">
        <f t="shared" si="8"/>
        <v>0</v>
      </c>
      <c r="Y29" s="80">
        <f t="shared" si="8"/>
        <v>0</v>
      </c>
      <c r="Z29" s="80">
        <f t="shared" si="8"/>
        <v>0</v>
      </c>
      <c r="AA29" s="80">
        <f t="shared" si="8"/>
        <v>0</v>
      </c>
      <c r="AB29" s="80">
        <f t="shared" si="8"/>
        <v>0</v>
      </c>
      <c r="AC29" s="96"/>
      <c r="AD29" s="96"/>
    </row>
    <row r="30" spans="1:30" s="195" customFormat="1" ht="19.5" customHeight="1" x14ac:dyDescent="0.2">
      <c r="A30" s="96"/>
      <c r="B30" s="49" t="str">
        <f>'Brændstof Majs'!B28</f>
        <v>Aftopning, kartofler</v>
      </c>
      <c r="C30" s="228">
        <f>IF('Brændstof Majs'!M28="",0,'Brændstof Majs'!M28)+IF('Brændstof Majs'!T28="",0,'Brændstof Majs'!T28)+IF('Brændstof Majs'!AA28="",0,'Brændstof Majs'!AA28)</f>
        <v>0</v>
      </c>
      <c r="D30" s="228">
        <f>IF('Brændstof Majs'!N28="",0,'Brændstof Majs'!N28)+IF('Brændstof Majs'!U28="",0,'Brændstof Majs'!U28)+IF('Brændstof Majs'!AB28="",0,'Brændstof Majs'!AB28)</f>
        <v>0</v>
      </c>
      <c r="E30" s="228">
        <f>IF('Brændstof Majs'!O28="",0,'Brændstof Majs'!O28)+IF('Brændstof Majs'!V28="",0,'Brændstof Majs'!V28)+IF('Brændstof Majs'!AC28="",0,'Brændstof Majs'!AC28)</f>
        <v>0</v>
      </c>
      <c r="F30" s="228">
        <f>IF('Brændstof Majs'!P28="",0,'Brændstof Majs'!P28)+IF('Brændstof Majs'!W28="",0,'Brændstof Majs'!W28)+IF('Brændstof Majs'!AD28="",0,'Brændstof Majs'!AD28)</f>
        <v>0</v>
      </c>
      <c r="G30" s="228">
        <f>IF('Brændstof Majs'!Q28="",0,'Brændstof Majs'!Q28)+IF('Brændstof Majs'!X28="",0,'Brændstof Majs'!X28)+IF('Brændstof Majs'!AE28="",0,'Brændstof Majs'!AE28)</f>
        <v>0</v>
      </c>
      <c r="H30" s="228">
        <f>IF('Brændstof Majs'!R28="",0,'Brændstof Majs'!R28)+IF('Brændstof Majs'!Y28="",0,'Brændstof Majs'!Y28)+IF('Brændstof Majs'!AF28="",0,'Brændstof Majs'!AF28)</f>
        <v>0</v>
      </c>
      <c r="I30" s="90"/>
      <c r="J30" s="50">
        <f t="shared" si="5"/>
        <v>600</v>
      </c>
      <c r="K30" s="82"/>
      <c r="L30" s="100"/>
      <c r="M30" s="51">
        <f t="shared" si="6"/>
        <v>20</v>
      </c>
      <c r="N30" s="28"/>
      <c r="O30" s="100"/>
      <c r="P30" s="79">
        <f t="shared" si="1"/>
        <v>0</v>
      </c>
      <c r="Q30" s="79">
        <f t="shared" si="7"/>
        <v>0</v>
      </c>
      <c r="R30" s="79">
        <f t="shared" si="7"/>
        <v>0</v>
      </c>
      <c r="S30" s="79">
        <f t="shared" si="7"/>
        <v>0</v>
      </c>
      <c r="T30" s="79">
        <f t="shared" si="7"/>
        <v>0</v>
      </c>
      <c r="U30" s="79">
        <f t="shared" si="7"/>
        <v>0</v>
      </c>
      <c r="V30" s="107"/>
      <c r="W30" s="80">
        <f t="shared" si="3"/>
        <v>0</v>
      </c>
      <c r="X30" s="80">
        <f t="shared" si="8"/>
        <v>0</v>
      </c>
      <c r="Y30" s="80">
        <f t="shared" si="8"/>
        <v>0</v>
      </c>
      <c r="Z30" s="80">
        <f t="shared" si="8"/>
        <v>0</v>
      </c>
      <c r="AA30" s="80">
        <f t="shared" si="8"/>
        <v>0</v>
      </c>
      <c r="AB30" s="80">
        <f t="shared" si="8"/>
        <v>0</v>
      </c>
      <c r="AC30" s="96"/>
      <c r="AD30" s="96"/>
    </row>
    <row r="31" spans="1:30" s="195" customFormat="1" ht="19.5" customHeight="1" x14ac:dyDescent="0.2">
      <c r="A31" s="96"/>
      <c r="B31" s="49" t="str">
        <f>'Brændstof Majs'!B29</f>
        <v>Tilføj opgave</v>
      </c>
      <c r="C31" s="228">
        <f>IF('Brændstof Majs'!M29="",0,'Brændstof Majs'!M29)+IF('Brændstof Majs'!T29="",0,'Brændstof Majs'!T29)+IF('Brændstof Majs'!AA29="",0,'Brændstof Majs'!AA29)</f>
        <v>0</v>
      </c>
      <c r="D31" s="228">
        <f>IF('Brændstof Majs'!N29="",0,'Brændstof Majs'!N29)+IF('Brændstof Majs'!U29="",0,'Brændstof Majs'!U29)+IF('Brændstof Majs'!AB29="",0,'Brændstof Majs'!AB29)</f>
        <v>0</v>
      </c>
      <c r="E31" s="228">
        <f>IF('Brændstof Majs'!O29="",0,'Brændstof Majs'!O29)+IF('Brændstof Majs'!V29="",0,'Brændstof Majs'!V29)+IF('Brændstof Majs'!AC29="",0,'Brændstof Majs'!AC29)</f>
        <v>0</v>
      </c>
      <c r="F31" s="228">
        <f>IF('Brændstof Majs'!P29="",0,'Brændstof Majs'!P29)+IF('Brændstof Majs'!W29="",0,'Brændstof Majs'!W29)+IF('Brændstof Majs'!AD29="",0,'Brændstof Majs'!AD29)</f>
        <v>0</v>
      </c>
      <c r="G31" s="228">
        <f>IF('Brændstof Majs'!Q29="",0,'Brændstof Majs'!Q29)+IF('Brændstof Majs'!X29="",0,'Brændstof Majs'!X29)+IF('Brændstof Majs'!AE29="",0,'Brændstof Majs'!AE29)</f>
        <v>0</v>
      </c>
      <c r="H31" s="228">
        <f>IF('Brændstof Majs'!R29="",0,'Brændstof Majs'!R29)+IF('Brændstof Majs'!Y29="",0,'Brændstof Majs'!Y29)+IF('Brændstof Majs'!AF29="",0,'Brændstof Majs'!AF29)</f>
        <v>0</v>
      </c>
      <c r="I31" s="90"/>
      <c r="J31" s="50">
        <f t="shared" si="5"/>
        <v>600</v>
      </c>
      <c r="K31" s="82"/>
      <c r="L31" s="100"/>
      <c r="M31" s="51">
        <f t="shared" si="6"/>
        <v>20</v>
      </c>
      <c r="N31" s="28"/>
      <c r="O31" s="100"/>
      <c r="P31" s="79">
        <f t="shared" si="1"/>
        <v>0</v>
      </c>
      <c r="Q31" s="79">
        <f t="shared" si="7"/>
        <v>0</v>
      </c>
      <c r="R31" s="79">
        <f t="shared" si="7"/>
        <v>0</v>
      </c>
      <c r="S31" s="79">
        <f t="shared" si="7"/>
        <v>0</v>
      </c>
      <c r="T31" s="79">
        <f t="shared" si="7"/>
        <v>0</v>
      </c>
      <c r="U31" s="79">
        <f t="shared" si="7"/>
        <v>0</v>
      </c>
      <c r="V31" s="107"/>
      <c r="W31" s="80">
        <f t="shared" si="3"/>
        <v>0</v>
      </c>
      <c r="X31" s="80">
        <f t="shared" si="8"/>
        <v>0</v>
      </c>
      <c r="Y31" s="80">
        <f t="shared" si="8"/>
        <v>0</v>
      </c>
      <c r="Z31" s="80">
        <f t="shared" si="8"/>
        <v>0</v>
      </c>
      <c r="AA31" s="80">
        <f t="shared" si="8"/>
        <v>0</v>
      </c>
      <c r="AB31" s="80">
        <f t="shared" si="8"/>
        <v>0</v>
      </c>
      <c r="AC31" s="96"/>
      <c r="AD31" s="96"/>
    </row>
    <row r="32" spans="1:30" s="195" customFormat="1" ht="19.5" customHeight="1" x14ac:dyDescent="0.2">
      <c r="A32" s="96"/>
      <c r="B32" s="49" t="str">
        <f>'Brændstof Majs'!B30</f>
        <v>Harvning, dybde-</v>
      </c>
      <c r="C32" s="228">
        <f>IF('Brændstof Majs'!M30="",0,'Brændstof Majs'!M30)+IF('Brændstof Majs'!T30="",0,'Brændstof Majs'!T30)+IF('Brændstof Majs'!AA30="",0,'Brændstof Majs'!AA30)</f>
        <v>1</v>
      </c>
      <c r="D32" s="228">
        <f>IF('Brændstof Majs'!N30="",0,'Brændstof Majs'!N30)+IF('Brændstof Majs'!U30="",0,'Brændstof Majs'!U30)+IF('Brændstof Majs'!AB30="",0,'Brændstof Majs'!AB30)</f>
        <v>1</v>
      </c>
      <c r="E32" s="228">
        <f>IF('Brændstof Majs'!O30="",0,'Brændstof Majs'!O30)+IF('Brændstof Majs'!V30="",0,'Brændstof Majs'!V30)+IF('Brændstof Majs'!AC30="",0,'Brændstof Majs'!AC30)</f>
        <v>1</v>
      </c>
      <c r="F32" s="228">
        <f>IF('Brændstof Majs'!P30="",0,'Brændstof Majs'!P30)+IF('Brændstof Majs'!W30="",0,'Brændstof Majs'!W30)+IF('Brændstof Majs'!AD30="",0,'Brændstof Majs'!AD30)</f>
        <v>1</v>
      </c>
      <c r="G32" s="228">
        <f>IF('Brændstof Majs'!Q30="",0,'Brændstof Majs'!Q30)+IF('Brændstof Majs'!X30="",0,'Brændstof Majs'!X30)+IF('Brændstof Majs'!AE30="",0,'Brændstof Majs'!AE30)</f>
        <v>1</v>
      </c>
      <c r="H32" s="228">
        <f>IF('Brændstof Majs'!R30="",0,'Brændstof Majs'!R30)+IF('Brændstof Majs'!Y30="",0,'Brændstof Majs'!Y30)+IF('Brændstof Majs'!AF30="",0,'Brændstof Majs'!AF30)</f>
        <v>1</v>
      </c>
      <c r="I32" s="90"/>
      <c r="J32" s="50">
        <f t="shared" si="5"/>
        <v>600</v>
      </c>
      <c r="K32" s="82"/>
      <c r="L32" s="100"/>
      <c r="M32" s="51">
        <f t="shared" si="6"/>
        <v>20</v>
      </c>
      <c r="N32" s="28"/>
      <c r="O32" s="100"/>
      <c r="P32" s="79">
        <f t="shared" si="1"/>
        <v>300</v>
      </c>
      <c r="Q32" s="79">
        <f t="shared" si="7"/>
        <v>300</v>
      </c>
      <c r="R32" s="79">
        <f t="shared" si="7"/>
        <v>300</v>
      </c>
      <c r="S32" s="79">
        <f t="shared" si="7"/>
        <v>300</v>
      </c>
      <c r="T32" s="79">
        <f t="shared" si="7"/>
        <v>300</v>
      </c>
      <c r="U32" s="79">
        <f t="shared" si="7"/>
        <v>300</v>
      </c>
      <c r="V32" s="107"/>
      <c r="W32" s="80">
        <f t="shared" si="3"/>
        <v>0.5</v>
      </c>
      <c r="X32" s="80">
        <f t="shared" si="8"/>
        <v>0.5</v>
      </c>
      <c r="Y32" s="80">
        <f t="shared" si="8"/>
        <v>0.5</v>
      </c>
      <c r="Z32" s="80">
        <f t="shared" si="8"/>
        <v>0.5</v>
      </c>
      <c r="AA32" s="80">
        <f t="shared" si="8"/>
        <v>0.5</v>
      </c>
      <c r="AB32" s="80">
        <f t="shared" si="8"/>
        <v>0.5</v>
      </c>
      <c r="AC32" s="96"/>
      <c r="AD32" s="96"/>
    </row>
    <row r="33" spans="1:30" s="195" customFormat="1" ht="19.5" customHeight="1" x14ac:dyDescent="0.2">
      <c r="A33" s="96"/>
      <c r="B33" s="49" t="str">
        <f>'Brændstof Majs'!B31</f>
        <v>Tilføj opgave</v>
      </c>
      <c r="C33" s="228">
        <f>IF('Brændstof Majs'!M31="",0,'Brændstof Majs'!M31)+IF('Brændstof Majs'!T31="",0,'Brændstof Majs'!T31)+IF('Brændstof Majs'!AA31="",0,'Brændstof Majs'!AA31)</f>
        <v>0</v>
      </c>
      <c r="D33" s="228">
        <f>IF('Brændstof Majs'!N31="",0,'Brændstof Majs'!N31)+IF('Brændstof Majs'!U31="",0,'Brændstof Majs'!U31)+IF('Brændstof Majs'!AB31="",0,'Brændstof Majs'!AB31)</f>
        <v>0</v>
      </c>
      <c r="E33" s="228">
        <f>IF('Brændstof Majs'!O31="",0,'Brændstof Majs'!O31)+IF('Brændstof Majs'!V31="",0,'Brændstof Majs'!V31)+IF('Brændstof Majs'!AC31="",0,'Brændstof Majs'!AC31)</f>
        <v>0</v>
      </c>
      <c r="F33" s="228">
        <f>IF('Brændstof Majs'!P31="",0,'Brændstof Majs'!P31)+IF('Brændstof Majs'!W31="",0,'Brændstof Majs'!W31)+IF('Brændstof Majs'!AD31="",0,'Brændstof Majs'!AD31)</f>
        <v>0</v>
      </c>
      <c r="G33" s="228">
        <f>IF('Brændstof Majs'!Q31="",0,'Brændstof Majs'!Q31)+IF('Brændstof Majs'!X31="",0,'Brændstof Majs'!X31)+IF('Brændstof Majs'!AE31="",0,'Brændstof Majs'!AE31)</f>
        <v>0</v>
      </c>
      <c r="H33" s="228">
        <f>IF('Brændstof Majs'!R31="",0,'Brændstof Majs'!R31)+IF('Brændstof Majs'!Y31="",0,'Brændstof Majs'!Y31)+IF('Brændstof Majs'!AF31="",0,'Brændstof Majs'!AF31)</f>
        <v>0</v>
      </c>
      <c r="I33" s="90"/>
      <c r="J33" s="50">
        <f t="shared" si="5"/>
        <v>600</v>
      </c>
      <c r="K33" s="82"/>
      <c r="L33" s="100"/>
      <c r="M33" s="52">
        <f t="shared" si="6"/>
        <v>20</v>
      </c>
      <c r="N33" s="84"/>
      <c r="O33" s="100"/>
      <c r="P33" s="79">
        <f t="shared" si="1"/>
        <v>0</v>
      </c>
      <c r="Q33" s="79">
        <f t="shared" si="7"/>
        <v>0</v>
      </c>
      <c r="R33" s="79">
        <f t="shared" si="7"/>
        <v>0</v>
      </c>
      <c r="S33" s="79">
        <f t="shared" si="7"/>
        <v>0</v>
      </c>
      <c r="T33" s="79">
        <f t="shared" si="7"/>
        <v>0</v>
      </c>
      <c r="U33" s="79">
        <f t="shared" si="7"/>
        <v>0</v>
      </c>
      <c r="V33" s="107"/>
      <c r="W33" s="80">
        <f t="shared" si="3"/>
        <v>0</v>
      </c>
      <c r="X33" s="80">
        <f t="shared" si="8"/>
        <v>0</v>
      </c>
      <c r="Y33" s="80">
        <f t="shared" si="8"/>
        <v>0</v>
      </c>
      <c r="Z33" s="80">
        <f t="shared" si="8"/>
        <v>0</v>
      </c>
      <c r="AA33" s="80">
        <f t="shared" si="8"/>
        <v>0</v>
      </c>
      <c r="AB33" s="80">
        <f t="shared" si="8"/>
        <v>0</v>
      </c>
      <c r="AC33" s="96"/>
      <c r="AD33" s="96"/>
    </row>
    <row r="34" spans="1:30" s="195" customFormat="1" ht="9.75" customHeight="1" thickBot="1" x14ac:dyDescent="0.25">
      <c r="A34" s="96"/>
      <c r="B34" s="110"/>
      <c r="C34" s="111"/>
      <c r="D34" s="111"/>
      <c r="E34" s="111"/>
      <c r="F34" s="111"/>
      <c r="G34" s="111"/>
      <c r="H34" s="111"/>
      <c r="I34" s="91"/>
      <c r="J34" s="91"/>
      <c r="K34" s="112"/>
      <c r="L34" s="101"/>
      <c r="M34" s="113"/>
      <c r="N34" s="114"/>
      <c r="O34" s="101"/>
      <c r="P34" s="115"/>
      <c r="Q34" s="115"/>
      <c r="R34" s="115"/>
      <c r="S34" s="115"/>
      <c r="T34" s="115"/>
      <c r="U34" s="115"/>
      <c r="V34" s="108"/>
      <c r="W34" s="116"/>
      <c r="X34" s="116"/>
      <c r="Y34" s="116"/>
      <c r="Z34" s="116"/>
      <c r="AA34" s="116"/>
      <c r="AB34" s="116"/>
      <c r="AC34" s="109"/>
      <c r="AD34" s="96"/>
    </row>
    <row r="35" spans="1:30" s="195" customFormat="1" ht="20.100000000000001" customHeight="1" x14ac:dyDescent="0.25">
      <c r="A35" s="96"/>
      <c r="B35" s="53" t="s">
        <v>112</v>
      </c>
      <c r="C35" s="54">
        <f t="shared" ref="C35:H35" si="9">SUM(C11:C33)</f>
        <v>13</v>
      </c>
      <c r="D35" s="55">
        <f t="shared" si="9"/>
        <v>18</v>
      </c>
      <c r="E35" s="55">
        <f t="shared" si="9"/>
        <v>30</v>
      </c>
      <c r="F35" s="55">
        <f t="shared" si="9"/>
        <v>39</v>
      </c>
      <c r="G35" s="55">
        <f t="shared" si="9"/>
        <v>45</v>
      </c>
      <c r="H35" s="56">
        <f t="shared" si="9"/>
        <v>53</v>
      </c>
      <c r="I35" s="92"/>
      <c r="J35" s="92"/>
      <c r="K35" s="102"/>
      <c r="L35" s="102"/>
      <c r="M35" s="402" t="s">
        <v>111</v>
      </c>
      <c r="N35" s="403"/>
      <c r="O35" s="404"/>
      <c r="P35" s="243">
        <f t="shared" ref="P35:U35" si="10">SUM(P11:P33)</f>
        <v>4350</v>
      </c>
      <c r="Q35" s="243">
        <f t="shared" si="10"/>
        <v>6150</v>
      </c>
      <c r="R35" s="243">
        <f t="shared" si="10"/>
        <v>10500</v>
      </c>
      <c r="S35" s="243">
        <f t="shared" si="10"/>
        <v>13650</v>
      </c>
      <c r="T35" s="243">
        <f t="shared" si="10"/>
        <v>15900</v>
      </c>
      <c r="U35" s="243">
        <f t="shared" si="10"/>
        <v>18750</v>
      </c>
      <c r="V35" s="104"/>
      <c r="W35" s="117">
        <f t="shared" ref="W35:AB35" si="11">SUM(W11:W33)/W10</f>
        <v>6.5</v>
      </c>
      <c r="X35" s="117">
        <f t="shared" si="11"/>
        <v>3</v>
      </c>
      <c r="Y35" s="117">
        <f t="shared" si="11"/>
        <v>2.1428571428571428</v>
      </c>
      <c r="Z35" s="117">
        <f t="shared" si="11"/>
        <v>1.95</v>
      </c>
      <c r="AA35" s="117">
        <f t="shared" si="11"/>
        <v>1.875</v>
      </c>
      <c r="AB35" s="117">
        <f t="shared" si="11"/>
        <v>1.7666666666666666</v>
      </c>
      <c r="AC35" s="96"/>
      <c r="AD35" s="96"/>
    </row>
    <row r="36" spans="1:30" s="195" customFormat="1" ht="20.100000000000001" customHeight="1" x14ac:dyDescent="0.2">
      <c r="A36" s="96"/>
      <c r="B36" s="57" t="s">
        <v>99</v>
      </c>
      <c r="C36" s="58">
        <f t="shared" ref="C36:H36" si="12">C35*2</f>
        <v>26</v>
      </c>
      <c r="D36" s="59">
        <f t="shared" si="12"/>
        <v>36</v>
      </c>
      <c r="E36" s="59">
        <f t="shared" si="12"/>
        <v>60</v>
      </c>
      <c r="F36" s="59">
        <f t="shared" si="12"/>
        <v>78</v>
      </c>
      <c r="G36" s="59">
        <f t="shared" si="12"/>
        <v>90</v>
      </c>
      <c r="H36" s="60">
        <f t="shared" si="12"/>
        <v>106</v>
      </c>
      <c r="I36" s="93"/>
      <c r="J36" s="93"/>
      <c r="K36" s="103"/>
      <c r="L36" s="103"/>
      <c r="M36" s="422" t="s">
        <v>113</v>
      </c>
      <c r="N36" s="423"/>
      <c r="O36" s="424"/>
      <c r="P36" s="244">
        <f t="shared" ref="P36:U36" si="13">ROUNDUP(P35/P10,0)</f>
        <v>4350</v>
      </c>
      <c r="Q36" s="244">
        <f t="shared" si="13"/>
        <v>2050</v>
      </c>
      <c r="R36" s="244">
        <f t="shared" si="13"/>
        <v>1500</v>
      </c>
      <c r="S36" s="244">
        <f t="shared" si="13"/>
        <v>1365</v>
      </c>
      <c r="T36" s="244">
        <f t="shared" si="13"/>
        <v>1325</v>
      </c>
      <c r="U36" s="244">
        <f t="shared" si="13"/>
        <v>1250</v>
      </c>
      <c r="V36" s="97"/>
      <c r="W36" s="96"/>
      <c r="X36" s="96"/>
      <c r="Y36" s="96"/>
      <c r="Z36" s="96"/>
      <c r="AA36" s="96"/>
      <c r="AB36" s="96"/>
      <c r="AC36" s="96"/>
      <c r="AD36" s="96"/>
    </row>
    <row r="37" spans="1:30" s="195" customFormat="1" ht="20.100000000000001" customHeight="1" thickBot="1" x14ac:dyDescent="0.25">
      <c r="A37" s="96"/>
      <c r="B37" s="61" t="s">
        <v>98</v>
      </c>
      <c r="C37" s="62">
        <f t="shared" ref="C37:H37" si="14">C36/C10</f>
        <v>26</v>
      </c>
      <c r="D37" s="63">
        <f t="shared" si="14"/>
        <v>12</v>
      </c>
      <c r="E37" s="63">
        <f t="shared" si="14"/>
        <v>8.5714285714285712</v>
      </c>
      <c r="F37" s="63">
        <f t="shared" si="14"/>
        <v>7.8</v>
      </c>
      <c r="G37" s="63">
        <f t="shared" si="14"/>
        <v>7.5</v>
      </c>
      <c r="H37" s="64">
        <f t="shared" si="14"/>
        <v>7.0666666666666664</v>
      </c>
      <c r="I37" s="94"/>
      <c r="J37" s="94"/>
      <c r="K37" s="102"/>
      <c r="L37" s="102"/>
      <c r="M37" s="102"/>
      <c r="N37" s="102"/>
      <c r="O37" s="102"/>
      <c r="P37" s="96"/>
      <c r="Q37" s="102"/>
      <c r="R37" s="102"/>
      <c r="S37" s="97"/>
      <c r="T37" s="97"/>
      <c r="U37" s="97"/>
      <c r="V37" s="97"/>
      <c r="W37" s="96"/>
      <c r="X37" s="96"/>
      <c r="Y37" s="96"/>
      <c r="Z37" s="96"/>
      <c r="AA37" s="96"/>
      <c r="AB37" s="96"/>
      <c r="AC37" s="96"/>
      <c r="AD37" s="96"/>
    </row>
    <row r="38" spans="1:30" s="195" customFormat="1" ht="20.100000000000001" customHeight="1" x14ac:dyDescent="0.2">
      <c r="A38" s="96"/>
      <c r="B38" s="65" t="str">
        <f>M36</f>
        <v>Kr pr. ha pr. år</v>
      </c>
      <c r="C38" s="66">
        <f t="shared" ref="C38:H38" si="15">P36</f>
        <v>4350</v>
      </c>
      <c r="D38" s="66">
        <f t="shared" si="15"/>
        <v>2050</v>
      </c>
      <c r="E38" s="66">
        <f t="shared" si="15"/>
        <v>1500</v>
      </c>
      <c r="F38" s="66">
        <f t="shared" si="15"/>
        <v>1365</v>
      </c>
      <c r="G38" s="66">
        <f t="shared" si="15"/>
        <v>1325</v>
      </c>
      <c r="H38" s="67">
        <f t="shared" si="15"/>
        <v>1250</v>
      </c>
      <c r="I38" s="94"/>
      <c r="J38" s="94"/>
      <c r="K38" s="102"/>
      <c r="L38" s="102"/>
      <c r="M38" s="102"/>
      <c r="N38" s="102"/>
      <c r="O38" s="102"/>
      <c r="P38" s="96"/>
      <c r="Q38" s="102"/>
      <c r="R38" s="102"/>
      <c r="S38" s="97"/>
      <c r="T38" s="97"/>
      <c r="U38" s="97"/>
      <c r="V38" s="97"/>
      <c r="W38" s="96"/>
      <c r="X38" s="96"/>
      <c r="Y38" s="96"/>
      <c r="Z38" s="96"/>
      <c r="AA38" s="96"/>
      <c r="AB38" s="96"/>
      <c r="AC38" s="96"/>
      <c r="AD38" s="96"/>
    </row>
    <row r="39" spans="1:30" s="195" customFormat="1" ht="20.100000000000001" customHeight="1" thickBot="1" x14ac:dyDescent="0.25">
      <c r="A39" s="96"/>
      <c r="B39" s="61" t="s">
        <v>97</v>
      </c>
      <c r="C39" s="62">
        <f t="shared" ref="C39:H39" si="16">C37*C8/$M$9</f>
        <v>6.5</v>
      </c>
      <c r="D39" s="63">
        <f t="shared" si="16"/>
        <v>3</v>
      </c>
      <c r="E39" s="63">
        <f t="shared" si="16"/>
        <v>2.1428571428571428</v>
      </c>
      <c r="F39" s="63">
        <f t="shared" si="16"/>
        <v>1.95</v>
      </c>
      <c r="G39" s="63">
        <f t="shared" si="16"/>
        <v>1.875</v>
      </c>
      <c r="H39" s="64">
        <f t="shared" si="16"/>
        <v>1.7666666666666664</v>
      </c>
      <c r="I39" s="95"/>
      <c r="J39" s="95"/>
      <c r="K39" s="95"/>
      <c r="L39" s="95"/>
      <c r="M39" s="95"/>
      <c r="N39" s="95"/>
      <c r="O39" s="95"/>
      <c r="P39" s="102"/>
      <c r="Q39" s="102"/>
      <c r="R39" s="102"/>
      <c r="S39" s="102"/>
      <c r="T39" s="97"/>
      <c r="U39" s="97"/>
      <c r="V39" s="97"/>
      <c r="W39" s="96"/>
      <c r="X39" s="96"/>
      <c r="Y39" s="96"/>
      <c r="Z39" s="96"/>
      <c r="AA39" s="96"/>
      <c r="AB39" s="96"/>
      <c r="AC39" s="96"/>
      <c r="AD39" s="96"/>
    </row>
    <row r="40" spans="1:30" s="195" customFormat="1" ht="20.100000000000001" customHeight="1" x14ac:dyDescent="0.2">
      <c r="A40" s="96"/>
      <c r="B40" s="38"/>
      <c r="C40" s="95"/>
      <c r="D40" s="95"/>
      <c r="E40" s="95"/>
      <c r="F40" s="95"/>
      <c r="G40" s="95"/>
      <c r="H40" s="95"/>
      <c r="I40" s="95"/>
      <c r="J40" s="95"/>
      <c r="K40" s="95"/>
      <c r="L40" s="95"/>
      <c r="M40" s="95"/>
      <c r="N40" s="95"/>
      <c r="O40" s="95"/>
      <c r="P40" s="102"/>
      <c r="Q40" s="102"/>
      <c r="R40" s="102"/>
      <c r="S40" s="102"/>
      <c r="T40" s="97"/>
      <c r="U40" s="97"/>
      <c r="V40" s="97"/>
      <c r="W40" s="96"/>
      <c r="X40" s="96"/>
      <c r="Y40" s="96"/>
      <c r="Z40" s="96"/>
      <c r="AA40" s="96"/>
      <c r="AB40" s="96"/>
      <c r="AC40" s="96"/>
      <c r="AD40" s="96"/>
    </row>
    <row r="41" spans="1:30" s="195" customFormat="1" ht="34.5" customHeight="1" x14ac:dyDescent="0.25">
      <c r="A41" s="96"/>
      <c r="J41" s="85" t="s">
        <v>96</v>
      </c>
      <c r="K41" s="85"/>
      <c r="L41" s="85"/>
      <c r="M41" s="96"/>
      <c r="N41" s="96"/>
      <c r="O41" s="96"/>
      <c r="P41" s="96"/>
      <c r="Q41" s="96"/>
      <c r="R41" s="96"/>
      <c r="S41" s="96"/>
      <c r="T41" s="96"/>
      <c r="U41" s="96"/>
      <c r="V41" s="104"/>
      <c r="W41" s="96"/>
      <c r="X41" s="96"/>
      <c r="Y41" s="96"/>
      <c r="Z41" s="96"/>
      <c r="AA41" s="96"/>
      <c r="AB41" s="96"/>
      <c r="AC41" s="96"/>
      <c r="AD41" s="96"/>
    </row>
    <row r="42" spans="1:30" s="195" customFormat="1" ht="20.100000000000001" customHeight="1" x14ac:dyDescent="0.25">
      <c r="A42" s="96"/>
      <c r="J42" s="85"/>
      <c r="K42" s="85"/>
      <c r="L42" s="85"/>
      <c r="M42" s="96"/>
      <c r="N42" s="96"/>
      <c r="O42" s="96"/>
      <c r="P42" s="96"/>
      <c r="Q42" s="96"/>
      <c r="R42" s="96"/>
      <c r="S42" s="96"/>
      <c r="T42" s="96"/>
      <c r="U42" s="96"/>
      <c r="V42" s="104"/>
      <c r="W42" s="96"/>
      <c r="X42" s="96"/>
      <c r="Y42" s="96"/>
      <c r="Z42" s="96"/>
      <c r="AA42" s="96"/>
      <c r="AB42" s="96"/>
      <c r="AC42" s="96"/>
      <c r="AD42" s="96"/>
    </row>
    <row r="43" spans="1:30" s="195" customFormat="1" ht="20.100000000000001" customHeight="1" x14ac:dyDescent="0.25">
      <c r="A43" s="96"/>
      <c r="J43" s="85"/>
      <c r="K43" s="85"/>
      <c r="L43" s="85"/>
      <c r="M43" s="96"/>
      <c r="N43" s="96"/>
      <c r="O43" s="96"/>
      <c r="P43" s="96"/>
      <c r="Q43" s="96"/>
      <c r="R43" s="96"/>
      <c r="S43" s="96"/>
      <c r="T43" s="96"/>
      <c r="U43" s="96"/>
      <c r="V43" s="104"/>
      <c r="W43" s="96"/>
      <c r="X43" s="96"/>
      <c r="Y43" s="96"/>
      <c r="Z43" s="96"/>
      <c r="AA43" s="96"/>
      <c r="AB43" s="96"/>
      <c r="AC43" s="96"/>
      <c r="AD43" s="96"/>
    </row>
    <row r="44" spans="1:30" s="195" customFormat="1" ht="20.100000000000001" customHeight="1" x14ac:dyDescent="0.25">
      <c r="A44" s="96"/>
      <c r="J44" s="85"/>
      <c r="K44" s="85"/>
      <c r="L44" s="85"/>
      <c r="M44" s="96"/>
      <c r="N44" s="96"/>
      <c r="O44" s="96"/>
      <c r="P44" s="96"/>
      <c r="Q44" s="96"/>
      <c r="R44" s="96"/>
      <c r="S44" s="96"/>
      <c r="T44" s="96"/>
      <c r="U44" s="96"/>
      <c r="V44" s="104"/>
      <c r="W44" s="96"/>
      <c r="X44" s="96"/>
      <c r="Y44" s="96"/>
      <c r="Z44" s="96"/>
      <c r="AA44" s="96"/>
      <c r="AB44" s="96"/>
      <c r="AC44" s="96"/>
      <c r="AD44" s="96"/>
    </row>
    <row r="45" spans="1:30" s="195" customFormat="1" ht="20.100000000000001" customHeight="1" x14ac:dyDescent="0.25">
      <c r="A45" s="96"/>
      <c r="J45" s="85"/>
      <c r="K45" s="85"/>
      <c r="L45" s="85"/>
      <c r="M45" s="96"/>
      <c r="N45" s="96"/>
      <c r="O45" s="96"/>
      <c r="P45" s="96"/>
      <c r="Q45" s="96"/>
      <c r="R45" s="96"/>
      <c r="S45" s="96"/>
      <c r="T45" s="96"/>
      <c r="U45" s="96"/>
      <c r="V45" s="104"/>
      <c r="W45" s="96"/>
      <c r="X45" s="96"/>
      <c r="Y45" s="96"/>
      <c r="Z45" s="96"/>
      <c r="AA45" s="96"/>
      <c r="AB45" s="96"/>
      <c r="AC45" s="96"/>
      <c r="AD45" s="96"/>
    </row>
    <row r="46" spans="1:30" s="195" customFormat="1" ht="20.100000000000001" customHeight="1" x14ac:dyDescent="0.25">
      <c r="A46" s="96"/>
      <c r="J46" s="85"/>
      <c r="K46" s="85"/>
      <c r="L46" s="85"/>
      <c r="M46" s="96"/>
      <c r="N46" s="96"/>
      <c r="O46" s="96"/>
      <c r="P46" s="96"/>
      <c r="Q46" s="96"/>
      <c r="R46" s="96"/>
      <c r="S46" s="96"/>
      <c r="T46" s="96"/>
      <c r="U46" s="96"/>
      <c r="V46" s="104"/>
      <c r="W46" s="96"/>
      <c r="X46" s="96"/>
      <c r="Y46" s="96"/>
      <c r="Z46" s="96"/>
      <c r="AA46" s="96"/>
      <c r="AB46" s="96"/>
      <c r="AC46" s="96"/>
      <c r="AD46" s="96"/>
    </row>
    <row r="47" spans="1:30" s="195" customFormat="1" ht="20.100000000000001" customHeight="1" x14ac:dyDescent="0.25">
      <c r="A47" s="96"/>
      <c r="J47" s="85"/>
      <c r="K47" s="85"/>
      <c r="L47" s="85"/>
      <c r="M47" s="96"/>
      <c r="N47" s="96"/>
      <c r="O47" s="96"/>
      <c r="P47" s="96"/>
      <c r="Q47" s="96"/>
      <c r="R47" s="96"/>
      <c r="S47" s="96"/>
      <c r="T47" s="96"/>
      <c r="U47" s="96"/>
      <c r="V47" s="104"/>
      <c r="W47" s="96"/>
      <c r="X47" s="96"/>
      <c r="Y47" s="96"/>
      <c r="Z47" s="96"/>
      <c r="AA47" s="96"/>
      <c r="AB47" s="96"/>
      <c r="AC47" s="96"/>
      <c r="AD47" s="96"/>
    </row>
    <row r="48" spans="1:30" s="195" customFormat="1" ht="20.100000000000001" customHeight="1" x14ac:dyDescent="0.25">
      <c r="A48" s="96"/>
      <c r="J48" s="85"/>
      <c r="K48" s="85"/>
      <c r="L48" s="85"/>
      <c r="M48" s="96"/>
      <c r="N48" s="96"/>
      <c r="O48" s="96"/>
      <c r="P48" s="96"/>
      <c r="Q48" s="96"/>
      <c r="R48" s="96"/>
      <c r="S48" s="96"/>
      <c r="T48" s="96"/>
      <c r="U48" s="96"/>
      <c r="V48" s="104"/>
      <c r="W48" s="96"/>
      <c r="X48" s="96"/>
      <c r="Y48" s="96"/>
      <c r="Z48" s="96"/>
      <c r="AA48" s="96"/>
      <c r="AB48" s="96"/>
      <c r="AC48" s="96"/>
      <c r="AD48" s="96"/>
    </row>
    <row r="49" spans="1:30" s="195" customFormat="1" ht="20.100000000000001" customHeight="1" x14ac:dyDescent="0.2">
      <c r="A49" s="96"/>
      <c r="J49" s="85"/>
      <c r="K49" s="85"/>
      <c r="L49" s="85"/>
      <c r="M49" s="85"/>
      <c r="N49" s="85"/>
      <c r="O49" s="85"/>
      <c r="P49" s="96"/>
      <c r="Q49" s="96"/>
      <c r="R49" s="96"/>
      <c r="S49" s="97"/>
      <c r="T49" s="97"/>
      <c r="U49" s="97"/>
      <c r="V49" s="97"/>
      <c r="W49" s="96"/>
      <c r="X49" s="96"/>
      <c r="Y49" s="96"/>
      <c r="Z49" s="96"/>
      <c r="AA49" s="96"/>
      <c r="AB49" s="96"/>
      <c r="AC49" s="96"/>
      <c r="AD49" s="96"/>
    </row>
    <row r="50" spans="1:30" s="195" customFormat="1" ht="20.100000000000001" customHeight="1" x14ac:dyDescent="0.2">
      <c r="A50" s="96"/>
      <c r="J50" s="85"/>
      <c r="K50" s="85"/>
      <c r="L50" s="85"/>
      <c r="M50" s="96"/>
      <c r="N50" s="96"/>
      <c r="O50" s="96"/>
      <c r="P50" s="96"/>
      <c r="Q50" s="96"/>
      <c r="R50" s="96"/>
      <c r="S50" s="96"/>
      <c r="T50" s="96"/>
      <c r="U50" s="96"/>
      <c r="V50" s="97"/>
      <c r="W50" s="96"/>
      <c r="X50" s="96"/>
      <c r="Y50" s="96"/>
      <c r="Z50" s="96"/>
      <c r="AA50" s="96"/>
      <c r="AB50" s="96"/>
      <c r="AC50" s="96"/>
      <c r="AD50" s="96"/>
    </row>
    <row r="51" spans="1:30" s="195" customFormat="1" ht="20.100000000000001" customHeight="1" x14ac:dyDescent="0.2">
      <c r="A51" s="96"/>
      <c r="J51" s="39"/>
      <c r="K51" s="39"/>
      <c r="L51" s="85"/>
      <c r="M51" s="96"/>
      <c r="N51" s="96"/>
      <c r="O51" s="96"/>
      <c r="P51" s="96"/>
      <c r="Q51" s="96"/>
      <c r="R51" s="96"/>
      <c r="S51" s="96"/>
      <c r="T51" s="96"/>
      <c r="U51" s="96"/>
      <c r="V51" s="97"/>
      <c r="W51" s="96"/>
      <c r="X51" s="96"/>
      <c r="Y51" s="96"/>
      <c r="Z51" s="96"/>
      <c r="AA51" s="96"/>
      <c r="AB51" s="96"/>
      <c r="AC51" s="96"/>
      <c r="AD51" s="96"/>
    </row>
    <row r="52" spans="1:30" s="195" customFormat="1" ht="20.100000000000001" customHeight="1" x14ac:dyDescent="0.2">
      <c r="A52" s="96"/>
      <c r="J52" s="39"/>
      <c r="K52" s="42"/>
      <c r="L52" s="85"/>
      <c r="M52" s="96"/>
      <c r="N52" s="96"/>
      <c r="O52" s="96"/>
      <c r="P52" s="96"/>
      <c r="Q52" s="96"/>
      <c r="R52" s="96"/>
      <c r="S52" s="96"/>
      <c r="T52" s="96"/>
      <c r="U52" s="96"/>
      <c r="V52" s="97"/>
      <c r="W52" s="96"/>
      <c r="X52" s="96"/>
      <c r="Y52" s="96"/>
      <c r="Z52" s="96"/>
      <c r="AA52" s="96"/>
      <c r="AB52" s="96"/>
      <c r="AC52" s="96"/>
      <c r="AD52" s="96"/>
    </row>
    <row r="53" spans="1:30" s="195" customFormat="1" ht="20.100000000000001" customHeight="1" x14ac:dyDescent="0.2">
      <c r="A53" s="96"/>
      <c r="I53" s="39"/>
      <c r="J53" s="39"/>
      <c r="K53" s="44"/>
      <c r="L53" s="85"/>
      <c r="M53" s="96"/>
      <c r="N53" s="96"/>
      <c r="O53" s="96"/>
      <c r="P53" s="96"/>
      <c r="Q53" s="96"/>
      <c r="R53" s="96"/>
      <c r="S53" s="96"/>
      <c r="T53" s="96"/>
      <c r="U53" s="96"/>
      <c r="V53" s="97"/>
      <c r="W53" s="96"/>
      <c r="X53" s="96"/>
      <c r="Y53" s="96"/>
      <c r="Z53" s="96"/>
      <c r="AA53" s="96"/>
      <c r="AB53" s="96"/>
      <c r="AC53" s="96"/>
      <c r="AD53" s="96"/>
    </row>
    <row r="54" spans="1:30" s="195" customFormat="1" ht="20.100000000000001" customHeight="1" x14ac:dyDescent="0.2">
      <c r="A54" s="96"/>
      <c r="I54" s="39"/>
      <c r="J54" s="39"/>
      <c r="K54" s="39"/>
      <c r="L54" s="85"/>
      <c r="M54" s="96"/>
      <c r="N54" s="96"/>
      <c r="O54" s="96"/>
      <c r="P54" s="96"/>
      <c r="Q54" s="96"/>
      <c r="R54" s="96"/>
      <c r="S54" s="96"/>
      <c r="T54" s="96"/>
      <c r="U54" s="96"/>
      <c r="V54" s="97"/>
      <c r="W54" s="96"/>
      <c r="X54" s="96"/>
      <c r="Y54" s="96"/>
      <c r="Z54" s="96"/>
      <c r="AA54" s="96"/>
      <c r="AB54" s="96"/>
      <c r="AC54" s="96"/>
      <c r="AD54" s="96"/>
    </row>
    <row r="55" spans="1:30" s="195" customFormat="1" ht="20.100000000000001" customHeight="1" x14ac:dyDescent="0.2">
      <c r="A55" s="96"/>
      <c r="I55" s="96"/>
      <c r="J55" s="96"/>
      <c r="K55" s="96"/>
      <c r="L55" s="85"/>
      <c r="M55" s="96"/>
      <c r="N55" s="96"/>
      <c r="O55" s="96"/>
      <c r="P55" s="96"/>
      <c r="Q55" s="96"/>
      <c r="R55" s="96"/>
      <c r="S55" s="96"/>
      <c r="T55" s="96"/>
      <c r="U55" s="96"/>
      <c r="V55" s="97"/>
      <c r="W55" s="96"/>
      <c r="X55" s="96"/>
      <c r="Y55" s="96"/>
      <c r="Z55" s="96"/>
      <c r="AA55" s="96"/>
      <c r="AB55" s="96"/>
      <c r="AC55" s="96"/>
      <c r="AD55" s="96"/>
    </row>
    <row r="56" spans="1:30" s="195" customFormat="1" ht="20.100000000000001" customHeight="1" x14ac:dyDescent="0.2">
      <c r="A56" s="96"/>
      <c r="I56" s="96"/>
      <c r="J56" s="96"/>
      <c r="K56" s="96"/>
      <c r="L56" s="85"/>
      <c r="M56" s="96"/>
      <c r="N56" s="96"/>
      <c r="O56" s="96"/>
      <c r="P56" s="96"/>
      <c r="Q56" s="96"/>
      <c r="R56" s="96"/>
      <c r="S56" s="96"/>
      <c r="T56" s="96"/>
      <c r="U56" s="96"/>
      <c r="V56" s="97"/>
      <c r="W56" s="96"/>
      <c r="X56" s="96"/>
      <c r="Y56" s="96"/>
      <c r="Z56" s="96"/>
      <c r="AA56" s="96"/>
      <c r="AB56" s="96"/>
      <c r="AC56" s="96"/>
      <c r="AD56" s="96"/>
    </row>
    <row r="57" spans="1:30" s="195" customFormat="1" ht="20.100000000000001" customHeight="1" x14ac:dyDescent="0.2">
      <c r="A57" s="96"/>
      <c r="I57" s="85"/>
      <c r="J57" s="85"/>
      <c r="K57" s="85"/>
      <c r="L57" s="85"/>
      <c r="M57" s="85"/>
      <c r="N57" s="85"/>
      <c r="O57" s="85"/>
      <c r="P57" s="96"/>
      <c r="Q57" s="96"/>
      <c r="R57" s="96"/>
      <c r="S57" s="97"/>
      <c r="T57" s="97"/>
      <c r="U57" s="97"/>
      <c r="V57" s="97"/>
      <c r="W57" s="96"/>
      <c r="X57" s="96"/>
      <c r="Y57" s="96"/>
      <c r="Z57" s="96"/>
      <c r="AA57" s="96"/>
      <c r="AB57" s="96"/>
      <c r="AC57" s="96"/>
      <c r="AD57" s="96"/>
    </row>
    <row r="58" spans="1:30" s="195" customFormat="1" ht="20.100000000000001" customHeight="1" x14ac:dyDescent="0.2">
      <c r="A58" s="96"/>
      <c r="I58" s="85"/>
      <c r="J58" s="85"/>
      <c r="K58" s="85"/>
      <c r="L58" s="85"/>
      <c r="M58" s="85"/>
      <c r="N58" s="85"/>
      <c r="O58" s="85"/>
      <c r="P58" s="96"/>
      <c r="Q58" s="96"/>
      <c r="R58" s="96"/>
      <c r="S58" s="97"/>
      <c r="T58" s="97"/>
      <c r="U58" s="97"/>
      <c r="V58" s="97"/>
      <c r="W58" s="96"/>
      <c r="X58" s="96"/>
      <c r="Y58" s="96"/>
      <c r="Z58" s="96"/>
      <c r="AA58" s="96"/>
      <c r="AB58" s="96"/>
      <c r="AC58" s="96"/>
      <c r="AD58" s="96"/>
    </row>
    <row r="59" spans="1:30" s="195" customFormat="1" ht="20.100000000000001" customHeight="1" x14ac:dyDescent="0.2">
      <c r="A59" s="96"/>
      <c r="I59" s="85"/>
      <c r="J59" s="85"/>
      <c r="K59" s="85"/>
      <c r="L59" s="85"/>
      <c r="M59" s="85"/>
      <c r="N59" s="85"/>
      <c r="O59" s="85"/>
      <c r="P59" s="96"/>
      <c r="Q59" s="96"/>
      <c r="R59" s="96"/>
      <c r="S59" s="97"/>
      <c r="T59" s="97"/>
      <c r="U59" s="97"/>
      <c r="V59" s="97"/>
      <c r="W59" s="96"/>
      <c r="X59" s="96"/>
      <c r="Y59" s="96"/>
      <c r="Z59" s="96"/>
      <c r="AA59" s="96"/>
      <c r="AB59" s="96"/>
      <c r="AC59" s="96"/>
      <c r="AD59" s="96"/>
    </row>
    <row r="60" spans="1:30" s="195" customFormat="1" ht="20.100000000000001" customHeight="1" x14ac:dyDescent="0.2">
      <c r="A60" s="96"/>
      <c r="B60" s="96"/>
      <c r="C60" s="85"/>
      <c r="D60" s="85"/>
      <c r="E60" s="85"/>
      <c r="F60" s="85"/>
      <c r="G60" s="85"/>
      <c r="H60" s="85"/>
      <c r="I60" s="85"/>
      <c r="J60" s="85"/>
      <c r="K60" s="85"/>
      <c r="L60" s="85"/>
      <c r="M60" s="85"/>
      <c r="N60" s="85"/>
      <c r="O60" s="85"/>
      <c r="P60" s="96"/>
      <c r="Q60" s="96"/>
      <c r="R60" s="96"/>
      <c r="S60" s="97"/>
      <c r="T60" s="97"/>
      <c r="U60" s="97"/>
      <c r="V60" s="97"/>
      <c r="W60" s="96"/>
      <c r="X60" s="96"/>
      <c r="Y60" s="96"/>
      <c r="Z60" s="96"/>
      <c r="AA60" s="96"/>
      <c r="AB60" s="96"/>
      <c r="AC60" s="96"/>
      <c r="AD60" s="96"/>
    </row>
    <row r="61" spans="1:30" s="195" customFormat="1" ht="20.100000000000001" hidden="1" customHeight="1" x14ac:dyDescent="0.2">
      <c r="C61" s="196"/>
      <c r="D61" s="196"/>
      <c r="E61" s="196"/>
      <c r="F61" s="196"/>
      <c r="G61" s="196"/>
      <c r="H61" s="196"/>
      <c r="I61" s="196"/>
      <c r="J61" s="196"/>
      <c r="K61" s="196"/>
      <c r="L61" s="196"/>
      <c r="M61" s="196"/>
      <c r="N61" s="196"/>
      <c r="O61" s="196"/>
      <c r="S61" s="197"/>
      <c r="T61" s="197"/>
      <c r="U61" s="197"/>
      <c r="V61" s="197"/>
    </row>
    <row r="62" spans="1:30" s="195" customFormat="1" ht="20.100000000000001" hidden="1" customHeight="1" x14ac:dyDescent="0.2">
      <c r="C62" s="196"/>
      <c r="D62" s="196"/>
      <c r="E62" s="196"/>
      <c r="F62" s="196"/>
      <c r="G62" s="196"/>
      <c r="H62" s="196"/>
      <c r="I62" s="196"/>
      <c r="J62" s="196"/>
      <c r="K62" s="196"/>
      <c r="L62" s="196"/>
      <c r="M62" s="196"/>
      <c r="N62" s="196"/>
      <c r="O62" s="196"/>
      <c r="S62" s="197"/>
      <c r="T62" s="197"/>
      <c r="U62" s="197"/>
      <c r="V62" s="197"/>
    </row>
    <row r="63" spans="1:30" s="195" customFormat="1" ht="20.100000000000001" hidden="1" customHeight="1" x14ac:dyDescent="0.25">
      <c r="B63" s="198"/>
      <c r="C63" s="175"/>
      <c r="D63" s="175"/>
      <c r="E63" s="175"/>
      <c r="F63" s="175"/>
      <c r="G63" s="175"/>
      <c r="H63" s="196"/>
      <c r="I63" s="196"/>
      <c r="J63" s="196"/>
      <c r="K63" s="196"/>
      <c r="L63" s="196"/>
      <c r="M63" s="196"/>
      <c r="N63" s="196"/>
      <c r="O63" s="196"/>
      <c r="S63" s="197"/>
      <c r="T63" s="197"/>
      <c r="U63" s="197"/>
      <c r="V63" s="197"/>
    </row>
    <row r="64" spans="1:30" s="195" customFormat="1" ht="20.100000000000001" hidden="1" customHeight="1" x14ac:dyDescent="0.2">
      <c r="C64" s="199"/>
      <c r="D64" s="199"/>
      <c r="E64" s="199"/>
      <c r="F64" s="199"/>
      <c r="G64" s="199"/>
      <c r="H64" s="196"/>
      <c r="I64" s="196"/>
      <c r="J64" s="196"/>
      <c r="K64" s="196"/>
      <c r="L64" s="196"/>
      <c r="M64" s="196"/>
      <c r="N64" s="196"/>
      <c r="O64" s="196"/>
      <c r="S64" s="197"/>
      <c r="T64" s="197"/>
      <c r="U64" s="197"/>
      <c r="V64" s="197"/>
    </row>
    <row r="65" spans="2:22" s="195" customFormat="1" ht="20.100000000000001" hidden="1" customHeight="1" x14ac:dyDescent="0.2">
      <c r="C65" s="196"/>
      <c r="D65" s="196"/>
      <c r="E65" s="196"/>
      <c r="F65" s="196"/>
      <c r="G65" s="196"/>
      <c r="H65" s="196"/>
      <c r="I65" s="196"/>
      <c r="J65" s="196"/>
      <c r="K65" s="196"/>
      <c r="L65" s="196"/>
      <c r="M65" s="196"/>
      <c r="N65" s="196"/>
      <c r="O65" s="196"/>
      <c r="S65" s="197"/>
      <c r="T65" s="197"/>
      <c r="U65" s="197"/>
      <c r="V65" s="197"/>
    </row>
    <row r="66" spans="2:22" s="195" customFormat="1" ht="20.100000000000001" hidden="1" customHeight="1" x14ac:dyDescent="0.2">
      <c r="H66" s="196"/>
      <c r="I66" s="196"/>
      <c r="J66" s="196"/>
      <c r="K66" s="196"/>
      <c r="L66" s="196"/>
      <c r="M66" s="196"/>
      <c r="N66" s="196"/>
      <c r="O66" s="196"/>
      <c r="S66" s="197"/>
      <c r="T66" s="197"/>
      <c r="U66" s="197"/>
      <c r="V66" s="197"/>
    </row>
    <row r="67" spans="2:22" s="195" customFormat="1" ht="20.100000000000001" hidden="1" customHeight="1" x14ac:dyDescent="0.2">
      <c r="H67" s="196"/>
      <c r="I67" s="196"/>
      <c r="J67" s="196"/>
      <c r="K67" s="196"/>
      <c r="L67" s="196"/>
      <c r="M67" s="196"/>
      <c r="N67" s="196"/>
      <c r="O67" s="196"/>
      <c r="S67" s="197"/>
      <c r="T67" s="197"/>
      <c r="U67" s="197"/>
      <c r="V67" s="197"/>
    </row>
    <row r="68" spans="2:22" s="195" customFormat="1" ht="20.100000000000001" hidden="1" customHeight="1" x14ac:dyDescent="0.2">
      <c r="H68" s="196"/>
      <c r="I68" s="196"/>
      <c r="J68" s="196"/>
      <c r="K68" s="196"/>
      <c r="L68" s="196"/>
      <c r="M68" s="196"/>
      <c r="N68" s="196"/>
      <c r="O68" s="196"/>
      <c r="S68" s="197"/>
      <c r="T68" s="197"/>
      <c r="U68" s="197"/>
      <c r="V68" s="197"/>
    </row>
    <row r="69" spans="2:22" s="195" customFormat="1" ht="20.100000000000001" hidden="1" customHeight="1" x14ac:dyDescent="0.2">
      <c r="C69" s="196"/>
      <c r="D69" s="196"/>
      <c r="E69" s="196"/>
      <c r="F69" s="196"/>
      <c r="G69" s="196"/>
      <c r="H69" s="196"/>
      <c r="I69" s="196"/>
      <c r="J69" s="196"/>
      <c r="K69" s="196"/>
      <c r="L69" s="196"/>
      <c r="M69" s="196"/>
      <c r="N69" s="196"/>
      <c r="O69" s="196"/>
      <c r="S69" s="197"/>
      <c r="T69" s="197"/>
      <c r="U69" s="197"/>
      <c r="V69" s="197"/>
    </row>
    <row r="70" spans="2:22" s="195" customFormat="1" ht="20.100000000000001" hidden="1" customHeight="1" x14ac:dyDescent="0.2">
      <c r="B70" s="425"/>
      <c r="C70" s="426"/>
      <c r="D70" s="426"/>
      <c r="E70" s="426"/>
      <c r="F70" s="426"/>
      <c r="G70" s="426"/>
      <c r="H70" s="426"/>
      <c r="I70" s="196"/>
      <c r="J70" s="196"/>
      <c r="K70" s="196"/>
      <c r="L70" s="196"/>
      <c r="M70" s="196"/>
      <c r="N70" s="196"/>
      <c r="O70" s="196"/>
      <c r="P70" s="426"/>
      <c r="Q70" s="427"/>
      <c r="R70" s="427"/>
      <c r="S70" s="427"/>
      <c r="T70" s="427"/>
      <c r="U70" s="427"/>
      <c r="V70" s="197"/>
    </row>
    <row r="71" spans="2:22" s="195" customFormat="1" ht="20.100000000000001" hidden="1" customHeight="1" x14ac:dyDescent="0.2">
      <c r="B71" s="425"/>
      <c r="C71" s="199"/>
      <c r="D71" s="199"/>
      <c r="E71" s="199"/>
      <c r="F71" s="199"/>
      <c r="G71" s="199"/>
      <c r="H71" s="199"/>
      <c r="I71" s="196"/>
      <c r="J71" s="196"/>
      <c r="K71" s="196"/>
      <c r="L71" s="196"/>
      <c r="M71" s="196"/>
      <c r="N71" s="196"/>
      <c r="O71" s="196"/>
      <c r="P71" s="199"/>
      <c r="Q71" s="199"/>
      <c r="R71" s="199"/>
      <c r="S71" s="199"/>
      <c r="T71" s="199"/>
      <c r="U71" s="199"/>
      <c r="V71" s="197"/>
    </row>
    <row r="72" spans="2:22" s="195" customFormat="1" ht="29.25" hidden="1" customHeight="1" x14ac:dyDescent="0.2">
      <c r="B72" s="200"/>
      <c r="C72" s="428"/>
      <c r="D72" s="428"/>
      <c r="E72" s="428"/>
      <c r="F72" s="201"/>
      <c r="G72" s="429"/>
      <c r="H72" s="429"/>
      <c r="I72" s="196"/>
      <c r="P72" s="202"/>
      <c r="Q72" s="202"/>
      <c r="R72" s="202"/>
      <c r="S72" s="202"/>
      <c r="T72" s="202"/>
      <c r="U72" s="202"/>
    </row>
    <row r="73" spans="2:22" s="195" customFormat="1" ht="29.25" hidden="1" customHeight="1" x14ac:dyDescent="0.25">
      <c r="B73" s="198"/>
      <c r="C73" s="256"/>
      <c r="D73" s="256"/>
      <c r="E73" s="256"/>
      <c r="F73" s="201"/>
      <c r="G73" s="257"/>
      <c r="H73" s="257"/>
      <c r="I73" s="196"/>
      <c r="P73" s="202"/>
      <c r="Q73" s="202"/>
      <c r="R73" s="202"/>
      <c r="S73" s="202"/>
      <c r="T73" s="202"/>
      <c r="U73" s="202"/>
    </row>
    <row r="74" spans="2:22" s="195" customFormat="1" ht="20.100000000000001" hidden="1" customHeight="1" x14ac:dyDescent="0.2">
      <c r="C74" s="196"/>
      <c r="D74" s="196"/>
      <c r="E74" s="196"/>
      <c r="F74" s="196"/>
      <c r="G74" s="196"/>
      <c r="H74" s="196"/>
      <c r="I74" s="196"/>
      <c r="J74" s="196"/>
      <c r="P74" s="196"/>
      <c r="Q74" s="196"/>
      <c r="R74" s="196"/>
      <c r="S74" s="196"/>
      <c r="T74" s="196"/>
      <c r="U74" s="196"/>
    </row>
    <row r="75" spans="2:22" s="195" customFormat="1" ht="20.100000000000001" hidden="1" customHeight="1" x14ac:dyDescent="0.2">
      <c r="C75" s="196"/>
      <c r="D75" s="196"/>
      <c r="E75" s="196"/>
      <c r="F75" s="196"/>
      <c r="G75" s="196"/>
      <c r="H75" s="196"/>
      <c r="I75" s="196"/>
      <c r="J75" s="196"/>
      <c r="P75" s="196"/>
      <c r="Q75" s="196"/>
      <c r="R75" s="196"/>
      <c r="S75" s="196"/>
      <c r="T75" s="196"/>
      <c r="U75" s="196"/>
    </row>
    <row r="76" spans="2:22" s="195" customFormat="1" ht="27" hidden="1" customHeight="1" x14ac:dyDescent="0.25">
      <c r="B76" s="200"/>
      <c r="C76" s="205"/>
      <c r="D76" s="196"/>
      <c r="E76" s="206"/>
      <c r="F76" s="207"/>
      <c r="G76" s="208"/>
      <c r="H76" s="208"/>
      <c r="I76" s="196"/>
      <c r="J76" s="209"/>
      <c r="K76" s="198"/>
      <c r="L76" s="198"/>
      <c r="M76" s="198"/>
      <c r="N76" s="198"/>
      <c r="O76" s="198"/>
      <c r="P76" s="202"/>
      <c r="Q76" s="202"/>
      <c r="R76" s="202"/>
      <c r="S76" s="201"/>
      <c r="T76" s="208"/>
      <c r="U76" s="208"/>
    </row>
    <row r="77" spans="2:22" s="195" customFormat="1" ht="20.100000000000001" hidden="1" customHeight="1" x14ac:dyDescent="0.2">
      <c r="C77" s="197"/>
      <c r="D77" s="197"/>
      <c r="E77" s="197"/>
      <c r="F77" s="197"/>
      <c r="G77" s="197"/>
      <c r="H77" s="197"/>
      <c r="I77" s="196"/>
      <c r="J77" s="196"/>
      <c r="P77" s="197"/>
      <c r="Q77" s="197"/>
      <c r="R77" s="197"/>
      <c r="S77" s="197"/>
      <c r="T77" s="197"/>
      <c r="U77" s="197"/>
    </row>
    <row r="78" spans="2:22" s="195" customFormat="1" ht="20.100000000000001" hidden="1" customHeight="1" x14ac:dyDescent="0.25">
      <c r="B78" s="198"/>
      <c r="C78" s="210"/>
      <c r="D78" s="210"/>
      <c r="E78" s="210"/>
      <c r="F78" s="210"/>
      <c r="G78" s="210"/>
      <c r="H78" s="210"/>
      <c r="I78" s="196"/>
      <c r="J78" s="210"/>
      <c r="K78" s="198"/>
      <c r="L78" s="198"/>
      <c r="M78" s="198"/>
      <c r="N78" s="198"/>
      <c r="O78" s="198"/>
      <c r="P78" s="210"/>
      <c r="Q78" s="210"/>
      <c r="R78" s="210"/>
      <c r="S78" s="210"/>
      <c r="T78" s="210"/>
      <c r="U78" s="210"/>
    </row>
    <row r="79" spans="2:22" s="195" customFormat="1" ht="20.100000000000001" hidden="1" customHeight="1" x14ac:dyDescent="0.2">
      <c r="C79" s="197"/>
      <c r="D79" s="197"/>
      <c r="E79" s="197"/>
      <c r="F79" s="197"/>
      <c r="G79" s="197"/>
      <c r="H79" s="197"/>
      <c r="I79" s="196"/>
      <c r="J79" s="197"/>
    </row>
    <row r="80" spans="2:22" s="195" customFormat="1" ht="20.100000000000001" hidden="1" customHeight="1" x14ac:dyDescent="0.2">
      <c r="C80" s="196"/>
      <c r="D80" s="196"/>
      <c r="E80" s="196"/>
      <c r="F80" s="196"/>
      <c r="G80" s="196"/>
      <c r="H80" s="196"/>
      <c r="I80" s="196"/>
      <c r="J80" s="196"/>
    </row>
    <row r="81" spans="2:21" s="195" customFormat="1" ht="20.100000000000001" hidden="1" customHeight="1" x14ac:dyDescent="0.2">
      <c r="C81" s="196"/>
      <c r="D81" s="196"/>
      <c r="E81" s="196"/>
      <c r="F81" s="196"/>
      <c r="G81" s="196"/>
      <c r="H81" s="196"/>
      <c r="J81" s="196"/>
    </row>
    <row r="82" spans="2:21" s="195" customFormat="1" ht="20.100000000000001" hidden="1" customHeight="1" x14ac:dyDescent="0.2">
      <c r="C82" s="196"/>
      <c r="D82" s="196"/>
      <c r="E82" s="196"/>
      <c r="F82" s="196"/>
      <c r="G82" s="196"/>
      <c r="H82" s="196"/>
      <c r="J82" s="196"/>
    </row>
    <row r="83" spans="2:21" s="195" customFormat="1" ht="20.100000000000001" hidden="1" customHeight="1" x14ac:dyDescent="0.25">
      <c r="I83" s="196"/>
      <c r="J83" s="196"/>
      <c r="K83" s="196"/>
      <c r="L83" s="196"/>
      <c r="M83" s="430"/>
      <c r="N83" s="430"/>
      <c r="O83" s="430"/>
      <c r="P83" s="431"/>
      <c r="Q83" s="431"/>
      <c r="R83" s="431"/>
      <c r="S83" s="431"/>
      <c r="T83" s="431"/>
      <c r="U83" s="431"/>
    </row>
    <row r="84" spans="2:21" s="195" customFormat="1" ht="20.100000000000001" hidden="1" customHeight="1" x14ac:dyDescent="0.25">
      <c r="I84" s="196"/>
      <c r="J84" s="196"/>
      <c r="K84" s="196"/>
      <c r="L84" s="196"/>
      <c r="M84" s="430"/>
      <c r="N84" s="430"/>
      <c r="O84" s="430"/>
      <c r="P84" s="211"/>
      <c r="Q84" s="211"/>
      <c r="R84" s="211"/>
      <c r="S84" s="211"/>
      <c r="T84" s="211"/>
      <c r="U84" s="211"/>
    </row>
    <row r="85" spans="2:21" s="195" customFormat="1" ht="20.100000000000001" hidden="1" customHeight="1" x14ac:dyDescent="0.25">
      <c r="I85" s="196"/>
      <c r="J85" s="196"/>
      <c r="K85" s="196"/>
      <c r="L85" s="196"/>
      <c r="M85" s="430"/>
      <c r="N85" s="430"/>
      <c r="O85" s="430"/>
      <c r="P85" s="197"/>
      <c r="Q85" s="197"/>
      <c r="R85" s="197"/>
      <c r="S85" s="197"/>
      <c r="T85" s="197"/>
      <c r="U85" s="197"/>
    </row>
    <row r="86" spans="2:21" s="195" customFormat="1" ht="20.100000000000001" hidden="1" customHeight="1" x14ac:dyDescent="0.25">
      <c r="I86" s="197"/>
      <c r="J86" s="196"/>
      <c r="K86" s="196"/>
      <c r="L86" s="196"/>
      <c r="M86" s="430"/>
      <c r="N86" s="430"/>
      <c r="O86" s="430"/>
      <c r="P86" s="197"/>
      <c r="Q86" s="197"/>
      <c r="R86" s="197"/>
      <c r="S86" s="197"/>
      <c r="T86" s="197"/>
      <c r="U86" s="197"/>
    </row>
    <row r="87" spans="2:21" s="195" customFormat="1" ht="20.100000000000001" hidden="1" customHeight="1" x14ac:dyDescent="0.25">
      <c r="I87" s="210"/>
      <c r="J87" s="196"/>
      <c r="K87" s="196"/>
      <c r="L87" s="196"/>
      <c r="M87" s="430"/>
      <c r="N87" s="430"/>
      <c r="O87" s="430"/>
      <c r="P87" s="197"/>
      <c r="Q87" s="197"/>
      <c r="R87" s="197"/>
      <c r="S87" s="197"/>
      <c r="T87" s="197"/>
      <c r="U87" s="197"/>
    </row>
    <row r="88" spans="2:21" s="195" customFormat="1" ht="20.100000000000001" hidden="1" customHeight="1" x14ac:dyDescent="0.25">
      <c r="I88" s="197"/>
      <c r="J88" s="196"/>
      <c r="K88" s="196"/>
      <c r="L88" s="196"/>
      <c r="M88" s="430"/>
      <c r="N88" s="430"/>
      <c r="O88" s="430"/>
      <c r="P88" s="197"/>
      <c r="Q88" s="197"/>
      <c r="R88" s="197"/>
      <c r="S88" s="197"/>
      <c r="T88" s="197"/>
      <c r="U88" s="197"/>
    </row>
    <row r="89" spans="2:21" s="195" customFormat="1" ht="20.100000000000001" hidden="1" customHeight="1" x14ac:dyDescent="0.25">
      <c r="C89" s="197"/>
      <c r="D89" s="197"/>
      <c r="E89" s="197"/>
      <c r="F89" s="197"/>
      <c r="G89" s="197"/>
      <c r="H89" s="197"/>
      <c r="I89" s="196"/>
      <c r="J89" s="196"/>
      <c r="K89" s="196"/>
      <c r="L89" s="196"/>
      <c r="M89" s="430"/>
      <c r="N89" s="430"/>
      <c r="O89" s="430"/>
      <c r="P89" s="197"/>
      <c r="Q89" s="197"/>
      <c r="R89" s="197"/>
      <c r="S89" s="197"/>
      <c r="T89" s="197"/>
      <c r="U89" s="197"/>
    </row>
    <row r="90" spans="2:21" s="195" customFormat="1" ht="20.100000000000001" hidden="1" customHeight="1" x14ac:dyDescent="0.2">
      <c r="C90" s="196"/>
      <c r="D90" s="196"/>
      <c r="E90" s="196"/>
      <c r="F90" s="196"/>
      <c r="G90" s="196"/>
      <c r="H90" s="196"/>
      <c r="I90" s="196"/>
      <c r="J90" s="196"/>
      <c r="K90" s="196"/>
      <c r="L90" s="196"/>
      <c r="M90" s="196"/>
      <c r="N90" s="196"/>
      <c r="O90" s="196"/>
    </row>
    <row r="91" spans="2:21" s="195" customFormat="1" ht="20.100000000000001" hidden="1" customHeight="1" x14ac:dyDescent="0.2">
      <c r="C91" s="196"/>
      <c r="D91" s="196"/>
      <c r="E91" s="196"/>
      <c r="F91" s="196"/>
      <c r="G91" s="196"/>
      <c r="H91" s="196"/>
      <c r="I91" s="196"/>
      <c r="J91" s="196"/>
      <c r="K91" s="196"/>
      <c r="L91" s="196"/>
      <c r="M91" s="196"/>
      <c r="N91" s="196"/>
      <c r="O91" s="196"/>
    </row>
    <row r="92" spans="2:21" s="195" customFormat="1" ht="20.100000000000001" hidden="1" customHeight="1" x14ac:dyDescent="0.25">
      <c r="C92" s="175"/>
      <c r="D92" s="175"/>
      <c r="E92" s="175"/>
      <c r="F92" s="175"/>
      <c r="G92" s="175"/>
      <c r="H92" s="175"/>
      <c r="I92" s="175"/>
      <c r="J92" s="175"/>
      <c r="K92" s="175"/>
      <c r="L92" s="175"/>
      <c r="M92" s="175"/>
      <c r="N92" s="175"/>
      <c r="O92" s="175"/>
    </row>
    <row r="93" spans="2:21" s="195" customFormat="1" ht="20.100000000000001" hidden="1" customHeight="1" x14ac:dyDescent="0.25">
      <c r="B93" s="175"/>
      <c r="C93" s="175"/>
      <c r="D93" s="175"/>
      <c r="E93" s="175"/>
      <c r="F93" s="175"/>
      <c r="G93" s="175"/>
      <c r="H93" s="175"/>
      <c r="I93" s="199"/>
      <c r="J93" s="175"/>
      <c r="K93" s="175"/>
      <c r="L93" s="175"/>
      <c r="M93" s="175"/>
      <c r="N93" s="175"/>
      <c r="O93" s="175"/>
      <c r="P93" s="175"/>
      <c r="Q93" s="175"/>
      <c r="R93" s="175"/>
    </row>
    <row r="94" spans="2:21" s="195" customFormat="1" ht="20.100000000000001" hidden="1" customHeight="1" x14ac:dyDescent="0.25">
      <c r="B94" s="175"/>
      <c r="C94" s="175"/>
      <c r="D94" s="175"/>
      <c r="E94" s="175"/>
      <c r="F94" s="175"/>
      <c r="G94" s="175"/>
      <c r="H94" s="175"/>
      <c r="I94" s="196"/>
      <c r="J94" s="175"/>
      <c r="K94" s="175"/>
      <c r="L94" s="175"/>
      <c r="M94" s="175"/>
      <c r="N94" s="175"/>
      <c r="O94" s="175"/>
      <c r="P94" s="175"/>
      <c r="Q94" s="175"/>
      <c r="R94" s="175"/>
    </row>
    <row r="95" spans="2:21" s="195" customFormat="1" ht="20.100000000000001" hidden="1" customHeight="1" x14ac:dyDescent="0.25">
      <c r="B95" s="175"/>
      <c r="C95" s="175"/>
      <c r="D95" s="175"/>
      <c r="E95" s="175"/>
      <c r="F95" s="175"/>
      <c r="G95" s="175"/>
      <c r="H95" s="175"/>
      <c r="J95" s="175"/>
      <c r="K95" s="175"/>
      <c r="L95" s="175"/>
      <c r="M95" s="175"/>
      <c r="N95" s="175"/>
      <c r="O95" s="175"/>
      <c r="P95" s="175"/>
      <c r="Q95" s="175"/>
      <c r="R95" s="175"/>
    </row>
    <row r="96" spans="2:21" s="195" customFormat="1" ht="20.100000000000001" hidden="1" customHeight="1" x14ac:dyDescent="0.25">
      <c r="B96" s="175"/>
      <c r="C96" s="175"/>
      <c r="D96" s="175"/>
      <c r="E96" s="175"/>
      <c r="F96" s="175"/>
      <c r="G96" s="175"/>
      <c r="H96" s="175"/>
      <c r="J96" s="175"/>
      <c r="K96" s="175"/>
      <c r="L96" s="175"/>
      <c r="M96" s="175"/>
      <c r="N96" s="175"/>
      <c r="O96" s="175"/>
      <c r="P96" s="175"/>
      <c r="Q96" s="175"/>
      <c r="R96" s="175"/>
    </row>
    <row r="97" spans="2:20" s="195" customFormat="1" ht="20.100000000000001" hidden="1" customHeight="1" x14ac:dyDescent="0.25">
      <c r="B97" s="175"/>
      <c r="C97" s="175"/>
      <c r="D97" s="175"/>
      <c r="E97" s="175"/>
      <c r="F97" s="175"/>
      <c r="G97" s="175"/>
      <c r="H97" s="175"/>
      <c r="J97" s="175"/>
      <c r="K97" s="175"/>
      <c r="L97" s="175"/>
      <c r="M97" s="175"/>
      <c r="N97" s="175"/>
      <c r="O97" s="175"/>
      <c r="P97" s="175"/>
      <c r="Q97" s="175"/>
      <c r="R97" s="175"/>
    </row>
    <row r="98" spans="2:20" s="195" customFormat="1" ht="20.100000000000001" hidden="1" customHeight="1" x14ac:dyDescent="0.25">
      <c r="B98" s="175"/>
      <c r="C98" s="175"/>
      <c r="D98" s="175"/>
      <c r="E98" s="175"/>
      <c r="F98" s="175"/>
      <c r="G98" s="175"/>
      <c r="H98" s="175"/>
      <c r="I98" s="197"/>
      <c r="J98" s="175"/>
      <c r="K98" s="175"/>
      <c r="L98" s="175"/>
      <c r="M98" s="175"/>
      <c r="N98" s="175"/>
      <c r="O98" s="175"/>
      <c r="P98" s="175"/>
      <c r="Q98" s="175"/>
      <c r="R98" s="175"/>
    </row>
    <row r="99" spans="2:20" s="195" customFormat="1" ht="20.100000000000001" hidden="1" customHeight="1" x14ac:dyDescent="0.25">
      <c r="B99" s="175"/>
      <c r="C99" s="175"/>
      <c r="D99" s="175"/>
      <c r="E99" s="175"/>
      <c r="F99" s="175"/>
      <c r="G99" s="175"/>
      <c r="H99" s="175"/>
      <c r="I99" s="196"/>
      <c r="J99" s="175"/>
      <c r="K99" s="175"/>
      <c r="L99" s="175"/>
      <c r="M99" s="175"/>
      <c r="N99" s="175"/>
      <c r="O99" s="175"/>
      <c r="P99" s="175"/>
      <c r="Q99" s="175"/>
      <c r="R99" s="175"/>
    </row>
    <row r="100" spans="2:20" s="195" customFormat="1" ht="20.100000000000001" hidden="1" customHeight="1" x14ac:dyDescent="0.25">
      <c r="B100" s="175"/>
      <c r="C100" s="175"/>
      <c r="D100" s="175"/>
      <c r="E100" s="175"/>
      <c r="F100" s="175"/>
      <c r="G100" s="175"/>
      <c r="H100" s="175"/>
      <c r="I100" s="196"/>
      <c r="J100" s="175"/>
      <c r="K100" s="175"/>
      <c r="L100" s="175"/>
      <c r="M100" s="175"/>
      <c r="N100" s="175"/>
      <c r="O100" s="175"/>
      <c r="P100" s="175"/>
      <c r="Q100" s="175"/>
      <c r="R100" s="175"/>
    </row>
    <row r="101" spans="2:20" s="195" customFormat="1" ht="20.100000000000001" hidden="1" customHeight="1" x14ac:dyDescent="0.25">
      <c r="B101" s="175"/>
      <c r="C101" s="175"/>
      <c r="D101" s="175"/>
      <c r="E101" s="175"/>
      <c r="F101" s="175"/>
      <c r="G101" s="175"/>
      <c r="H101" s="175"/>
      <c r="I101" s="175"/>
      <c r="J101" s="175"/>
      <c r="K101" s="175"/>
      <c r="L101" s="175"/>
      <c r="M101" s="175"/>
      <c r="N101" s="175"/>
      <c r="O101" s="175"/>
      <c r="P101" s="175"/>
      <c r="Q101" s="175"/>
      <c r="R101" s="175"/>
    </row>
    <row r="102" spans="2:20" s="195" customFormat="1" ht="20.100000000000001" hidden="1" customHeight="1" x14ac:dyDescent="0.25">
      <c r="B102" s="175"/>
      <c r="C102" s="175"/>
      <c r="D102" s="175"/>
      <c r="E102" s="175"/>
      <c r="F102" s="175"/>
      <c r="G102" s="175"/>
      <c r="H102" s="175"/>
      <c r="I102" s="175"/>
      <c r="J102" s="175"/>
      <c r="K102" s="175"/>
      <c r="L102" s="175"/>
      <c r="M102" s="175"/>
      <c r="N102" s="175"/>
      <c r="O102" s="175"/>
      <c r="P102" s="175"/>
      <c r="Q102" s="175"/>
      <c r="R102" s="175"/>
    </row>
    <row r="103" spans="2:20" s="195" customFormat="1" ht="20.100000000000001" hidden="1" customHeight="1" x14ac:dyDescent="0.25">
      <c r="B103" s="175"/>
      <c r="C103" s="175"/>
      <c r="D103" s="175"/>
      <c r="E103" s="175"/>
      <c r="F103" s="175"/>
      <c r="G103" s="175"/>
      <c r="H103" s="175"/>
      <c r="I103" s="175"/>
      <c r="J103" s="175"/>
      <c r="K103" s="175"/>
      <c r="L103" s="175"/>
      <c r="M103" s="175"/>
      <c r="N103" s="175"/>
      <c r="O103" s="175"/>
      <c r="P103" s="175"/>
      <c r="Q103" s="175"/>
      <c r="R103" s="175"/>
    </row>
    <row r="104" spans="2:20" s="195" customFormat="1" ht="20.100000000000001" hidden="1" customHeight="1" x14ac:dyDescent="0.25">
      <c r="B104" s="175"/>
      <c r="C104" s="175"/>
      <c r="D104" s="175"/>
      <c r="E104" s="175"/>
      <c r="F104" s="175"/>
      <c r="G104" s="175"/>
      <c r="H104" s="175"/>
      <c r="I104" s="175"/>
      <c r="J104" s="175"/>
      <c r="K104" s="175"/>
      <c r="L104" s="175"/>
      <c r="M104" s="175"/>
      <c r="N104" s="175"/>
      <c r="O104" s="175"/>
      <c r="P104" s="175"/>
      <c r="Q104" s="175"/>
      <c r="R104" s="175"/>
      <c r="S104" s="175"/>
      <c r="T104" s="175"/>
    </row>
    <row r="105" spans="2:20" s="195" customFormat="1" ht="20.100000000000001" hidden="1" customHeight="1" x14ac:dyDescent="0.25">
      <c r="B105" s="175"/>
      <c r="C105" s="175"/>
      <c r="D105" s="175"/>
      <c r="E105" s="175"/>
      <c r="F105" s="175"/>
      <c r="G105" s="175"/>
      <c r="H105" s="175"/>
      <c r="I105" s="175"/>
      <c r="J105" s="175"/>
      <c r="K105" s="175"/>
      <c r="L105" s="175"/>
      <c r="M105" s="175"/>
      <c r="N105" s="175"/>
      <c r="O105" s="175"/>
      <c r="P105" s="175"/>
      <c r="Q105" s="175"/>
      <c r="R105" s="175"/>
      <c r="T105" s="175"/>
    </row>
    <row r="106" spans="2:20" s="195" customFormat="1" ht="20.100000000000001" hidden="1" customHeight="1" x14ac:dyDescent="0.25">
      <c r="B106" s="175"/>
      <c r="C106" s="175"/>
      <c r="D106" s="175"/>
      <c r="E106" s="175"/>
      <c r="F106" s="175"/>
      <c r="G106" s="175"/>
      <c r="H106" s="175"/>
      <c r="I106" s="175"/>
      <c r="J106" s="175"/>
      <c r="K106" s="175"/>
      <c r="L106" s="175"/>
      <c r="M106" s="175"/>
      <c r="N106" s="175"/>
      <c r="O106" s="175"/>
      <c r="P106" s="175"/>
      <c r="Q106" s="175"/>
      <c r="R106" s="175"/>
      <c r="T106" s="175"/>
    </row>
    <row r="107" spans="2:20" s="195" customFormat="1" ht="20.100000000000001" hidden="1" customHeight="1" x14ac:dyDescent="0.25">
      <c r="B107" s="175"/>
      <c r="C107" s="175"/>
      <c r="D107" s="175"/>
      <c r="E107" s="175"/>
      <c r="F107" s="175"/>
      <c r="G107" s="175"/>
      <c r="H107" s="175"/>
      <c r="I107" s="175"/>
      <c r="J107" s="175"/>
      <c r="K107" s="175"/>
      <c r="L107" s="175"/>
      <c r="M107" s="175"/>
      <c r="N107" s="175"/>
      <c r="O107" s="175"/>
      <c r="P107" s="175"/>
      <c r="Q107" s="175"/>
      <c r="R107" s="175"/>
      <c r="T107" s="175"/>
    </row>
    <row r="108" spans="2:20" s="195" customFormat="1" ht="20.100000000000001" hidden="1" customHeight="1" x14ac:dyDescent="0.25">
      <c r="B108" s="175"/>
      <c r="C108" s="175"/>
      <c r="D108" s="175"/>
      <c r="E108" s="175"/>
      <c r="F108" s="175"/>
      <c r="G108" s="175"/>
      <c r="H108" s="175"/>
      <c r="I108" s="175"/>
      <c r="J108" s="175"/>
      <c r="K108" s="175"/>
      <c r="L108" s="175"/>
      <c r="M108" s="175"/>
      <c r="N108" s="175"/>
      <c r="O108" s="175"/>
      <c r="P108" s="175"/>
      <c r="Q108" s="175"/>
      <c r="R108" s="175"/>
      <c r="T108" s="175"/>
    </row>
  </sheetData>
  <sheetProtection algorithmName="SHA-512" hashValue="KiisJFIRT77z5DyRYfYasdV4eLbbgWRaYi8oDN87G4XoHiQDO61hHfu9X5QcV1ZZDSiC1h9i+MdMhNIAR3rqkw==" saltValue="Q16oP0j3bIhoWAyvTZf0ew==" spinCount="100000" sheet="1" selectLockedCells="1"/>
  <mergeCells count="38">
    <mergeCell ref="M88:O88"/>
    <mergeCell ref="M89:O89"/>
    <mergeCell ref="M83:O83"/>
    <mergeCell ref="P83:U83"/>
    <mergeCell ref="M84:O84"/>
    <mergeCell ref="M85:O85"/>
    <mergeCell ref="M86:O86"/>
    <mergeCell ref="M87:O87"/>
    <mergeCell ref="M36:O36"/>
    <mergeCell ref="B70:B71"/>
    <mergeCell ref="C70:H70"/>
    <mergeCell ref="P70:U70"/>
    <mergeCell ref="C72:E72"/>
    <mergeCell ref="G72:H72"/>
    <mergeCell ref="M35:O35"/>
    <mergeCell ref="P5:U5"/>
    <mergeCell ref="W5:AB5"/>
    <mergeCell ref="C6:H6"/>
    <mergeCell ref="P6:U6"/>
    <mergeCell ref="W6:AB6"/>
    <mergeCell ref="C7:H7"/>
    <mergeCell ref="P7:U7"/>
    <mergeCell ref="W7:AB7"/>
    <mergeCell ref="M9:N9"/>
    <mergeCell ref="P9:U9"/>
    <mergeCell ref="W9:AB9"/>
    <mergeCell ref="J10:K10"/>
    <mergeCell ref="M10:N10"/>
    <mergeCell ref="C3:G4"/>
    <mergeCell ref="H3:H4"/>
    <mergeCell ref="J3:K4"/>
    <mergeCell ref="M3:N4"/>
    <mergeCell ref="B5:B10"/>
    <mergeCell ref="C5:H5"/>
    <mergeCell ref="J5:K8"/>
    <mergeCell ref="M5:N8"/>
    <mergeCell ref="C9:H9"/>
    <mergeCell ref="J9:K9"/>
  </mergeCells>
  <pageMargins left="0.7" right="0.7" top="0.75" bottom="0.75" header="0.3" footer="0.3"/>
  <pageSetup paperSize="9" scale="60"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97D72-ACB8-4774-8726-9C4275B4A46E}">
  <sheetPr>
    <tabColor rgb="FF92D050"/>
  </sheetPr>
  <dimension ref="A1:CA74"/>
  <sheetViews>
    <sheetView zoomScaleNormal="100" workbookViewId="0">
      <selection activeCell="B3" sqref="B3"/>
    </sheetView>
  </sheetViews>
  <sheetFormatPr defaultColWidth="0" defaultRowHeight="15" customHeight="1" zeroHeight="1" x14ac:dyDescent="0.25"/>
  <cols>
    <col min="1" max="1" width="1.7109375" style="175" customWidth="1"/>
    <col min="2" max="2" width="37" style="175" customWidth="1"/>
    <col min="3" max="3" width="10.140625" style="175" customWidth="1"/>
    <col min="4" max="4" width="15.85546875" style="175" customWidth="1"/>
    <col min="5" max="5" width="15.28515625" style="175" customWidth="1"/>
    <col min="6" max="6" width="13.5703125" style="175" customWidth="1"/>
    <col min="7" max="7" width="19.7109375" style="175" bestFit="1" customWidth="1"/>
    <col min="8" max="8" width="15.28515625" style="175" customWidth="1"/>
    <col min="9" max="9" width="14.140625" style="175" customWidth="1"/>
    <col min="10" max="10" width="15.28515625" style="175" customWidth="1"/>
    <col min="11" max="11" width="1.28515625" style="184" customWidth="1"/>
    <col min="12" max="12" width="13.42578125" style="175" customWidth="1"/>
    <col min="13" max="18" width="8.42578125" style="175" customWidth="1"/>
    <col min="19" max="19" width="1.5703125" style="175" customWidth="1"/>
    <col min="20" max="25" width="8.42578125" style="175" customWidth="1"/>
    <col min="26" max="26" width="1.28515625" style="175" customWidth="1"/>
    <col min="27" max="32" width="8.42578125" style="175" customWidth="1"/>
    <col min="33" max="33" width="1.5703125" style="175" customWidth="1"/>
    <col min="34" max="39" width="8.42578125" style="185" customWidth="1"/>
    <col min="40" max="40" width="1.28515625" style="175" customWidth="1"/>
    <col min="41" max="45" width="8.42578125" style="175" customWidth="1"/>
    <col min="46" max="46" width="9" style="175" bestFit="1" customWidth="1"/>
    <col min="47" max="47" width="1.140625" style="175" customWidth="1"/>
    <col min="48" max="49" width="8.42578125" style="175" customWidth="1"/>
    <col min="50" max="50" width="8.42578125" style="185" customWidth="1"/>
    <col min="51" max="53" width="8.42578125" style="175" customWidth="1"/>
    <col min="54" max="54" width="1.28515625" style="175" customWidth="1"/>
    <col min="55" max="60" width="8.42578125" style="175" customWidth="1"/>
    <col min="61" max="61" width="1.28515625" style="175" customWidth="1"/>
    <col min="62" max="62" width="7.28515625" style="175" customWidth="1"/>
    <col min="63" max="63" width="0.85546875" style="175" customWidth="1"/>
    <col min="64" max="69" width="8.42578125" style="185" customWidth="1"/>
    <col min="70" max="70" width="1.28515625" style="175" customWidth="1"/>
    <col min="71" max="76" width="8.42578125" style="175" customWidth="1"/>
    <col min="77" max="78" width="9.140625" style="175" customWidth="1"/>
    <col min="79" max="79" width="0" style="175" hidden="1" customWidth="1"/>
    <col min="80" max="16384" width="9.140625" style="175" hidden="1"/>
  </cols>
  <sheetData>
    <row r="1" spans="1:77" ht="21" x14ac:dyDescent="0.35">
      <c r="A1" s="37"/>
      <c r="B1" s="118" t="s">
        <v>70</v>
      </c>
      <c r="C1" s="37"/>
      <c r="D1" s="37"/>
      <c r="E1" s="37"/>
      <c r="F1" s="37"/>
      <c r="G1" s="37"/>
      <c r="H1" s="37"/>
      <c r="I1" s="37"/>
      <c r="J1" s="37"/>
      <c r="K1" s="119"/>
      <c r="L1" s="37"/>
      <c r="M1" s="37"/>
      <c r="N1" s="37"/>
      <c r="O1" s="37"/>
      <c r="P1" s="37"/>
      <c r="Q1" s="37"/>
      <c r="R1" s="37"/>
      <c r="S1" s="37"/>
      <c r="T1" s="37"/>
      <c r="U1" s="37"/>
      <c r="V1" s="37"/>
      <c r="W1" s="37"/>
      <c r="X1" s="37"/>
      <c r="Y1" s="37"/>
      <c r="Z1" s="37"/>
      <c r="AA1" s="37"/>
      <c r="AB1" s="37"/>
      <c r="AC1" s="37"/>
      <c r="AD1" s="37"/>
      <c r="AE1" s="37"/>
      <c r="AF1" s="37"/>
      <c r="AG1" s="37"/>
      <c r="AH1" s="120"/>
      <c r="AI1" s="120"/>
      <c r="AJ1" s="120"/>
      <c r="AK1" s="120"/>
      <c r="AL1" s="120"/>
      <c r="AM1" s="120"/>
      <c r="AN1" s="37"/>
      <c r="AO1" s="37"/>
      <c r="AP1" s="37"/>
      <c r="AQ1" s="37"/>
      <c r="AR1" s="37"/>
      <c r="AS1" s="37"/>
      <c r="AT1" s="37"/>
      <c r="AU1" s="37"/>
      <c r="AV1" s="37"/>
      <c r="AW1" s="37"/>
      <c r="AX1" s="120"/>
      <c r="AY1" s="37"/>
      <c r="AZ1" s="37"/>
      <c r="BA1" s="37"/>
      <c r="BB1" s="37"/>
      <c r="BC1" s="37"/>
      <c r="BD1" s="37"/>
      <c r="BE1" s="37"/>
      <c r="BF1" s="37"/>
      <c r="BG1" s="37"/>
      <c r="BH1" s="37"/>
      <c r="BI1" s="37"/>
      <c r="BJ1" s="37"/>
      <c r="BK1" s="37"/>
      <c r="BL1" s="120"/>
      <c r="BM1" s="120"/>
      <c r="BN1" s="120"/>
      <c r="BO1" s="120"/>
      <c r="BP1" s="120"/>
      <c r="BQ1" s="120"/>
      <c r="BR1" s="37"/>
      <c r="BS1" s="37"/>
      <c r="BT1" s="37"/>
      <c r="BU1" s="37"/>
      <c r="BV1" s="37"/>
      <c r="BW1" s="37"/>
      <c r="BX1" s="37"/>
      <c r="BY1" s="37"/>
    </row>
    <row r="2" spans="1:77" ht="9" customHeight="1" x14ac:dyDescent="0.35">
      <c r="A2" s="37"/>
      <c r="B2" s="118"/>
      <c r="C2" s="37"/>
      <c r="D2" s="37"/>
      <c r="E2" s="37"/>
      <c r="F2" s="37"/>
      <c r="G2" s="37"/>
      <c r="H2" s="37"/>
      <c r="I2" s="37"/>
      <c r="J2" s="37"/>
      <c r="K2" s="119"/>
      <c r="L2" s="37"/>
      <c r="M2" s="37"/>
      <c r="N2" s="37"/>
      <c r="O2" s="37"/>
      <c r="P2" s="37"/>
      <c r="Q2" s="37"/>
      <c r="R2" s="37"/>
      <c r="S2" s="37"/>
      <c r="T2" s="37"/>
      <c r="U2" s="37"/>
      <c r="V2" s="37"/>
      <c r="W2" s="37"/>
      <c r="X2" s="37"/>
      <c r="Y2" s="37"/>
      <c r="Z2" s="37"/>
      <c r="AA2" s="37"/>
      <c r="AB2" s="37"/>
      <c r="AC2" s="37"/>
      <c r="AD2" s="37"/>
      <c r="AE2" s="37"/>
      <c r="AF2" s="37"/>
      <c r="AG2" s="37"/>
      <c r="AH2" s="120"/>
      <c r="AI2" s="120"/>
      <c r="AJ2" s="120"/>
      <c r="AK2" s="120"/>
      <c r="AL2" s="120"/>
      <c r="AM2" s="120"/>
      <c r="AN2" s="37"/>
      <c r="AO2" s="37"/>
      <c r="AP2" s="37"/>
      <c r="AQ2" s="37"/>
      <c r="AR2" s="37"/>
      <c r="AS2" s="37"/>
      <c r="AT2" s="37"/>
      <c r="AU2" s="37"/>
      <c r="AV2" s="37"/>
      <c r="AW2" s="37"/>
      <c r="AX2" s="120"/>
      <c r="AY2" s="37"/>
      <c r="AZ2" s="37"/>
      <c r="BA2" s="37"/>
      <c r="BB2" s="37"/>
      <c r="BC2" s="37"/>
      <c r="BD2" s="37"/>
      <c r="BE2" s="37"/>
      <c r="BF2" s="37"/>
      <c r="BG2" s="37"/>
      <c r="BH2" s="37"/>
      <c r="BI2" s="37"/>
      <c r="BJ2" s="37"/>
      <c r="BK2" s="37"/>
      <c r="BL2" s="120"/>
      <c r="BM2" s="120"/>
      <c r="BN2" s="120"/>
      <c r="BO2" s="120"/>
      <c r="BP2" s="120"/>
      <c r="BQ2" s="120"/>
      <c r="BR2" s="37"/>
      <c r="BS2" s="37"/>
      <c r="BT2" s="37"/>
      <c r="BU2" s="37"/>
      <c r="BV2" s="37"/>
      <c r="BW2" s="37"/>
      <c r="BX2" s="37"/>
      <c r="BY2" s="37"/>
    </row>
    <row r="3" spans="1:77" ht="19.5" customHeight="1" x14ac:dyDescent="0.25">
      <c r="A3" s="37"/>
      <c r="B3" s="299" t="s">
        <v>165</v>
      </c>
      <c r="D3" s="37"/>
      <c r="E3" s="309" t="s">
        <v>132</v>
      </c>
      <c r="F3" s="37"/>
      <c r="G3" s="37"/>
      <c r="H3" s="312" t="s">
        <v>131</v>
      </c>
      <c r="I3" s="313"/>
      <c r="J3" s="37"/>
      <c r="K3" s="119"/>
      <c r="L3" s="37"/>
      <c r="M3" s="37"/>
      <c r="N3" s="37"/>
      <c r="O3" s="37"/>
      <c r="P3" s="37"/>
      <c r="Q3" s="37"/>
      <c r="R3" s="37"/>
      <c r="S3" s="37"/>
      <c r="T3" s="37"/>
      <c r="U3" s="37"/>
      <c r="V3" s="37"/>
      <c r="W3" s="37"/>
      <c r="X3" s="37"/>
      <c r="Y3" s="37"/>
      <c r="Z3" s="37"/>
      <c r="AA3" s="37"/>
      <c r="AB3" s="37"/>
      <c r="AC3" s="37"/>
      <c r="AD3" s="37"/>
      <c r="AE3" s="37"/>
      <c r="AF3" s="37"/>
      <c r="AG3" s="37"/>
      <c r="AH3" s="120"/>
      <c r="AI3" s="120"/>
      <c r="AJ3" s="120"/>
      <c r="AK3" s="120"/>
      <c r="AL3" s="120"/>
      <c r="AM3" s="120"/>
      <c r="AN3" s="37"/>
      <c r="AO3" s="37"/>
      <c r="AP3" s="37"/>
      <c r="AQ3" s="37"/>
      <c r="AR3" s="37"/>
      <c r="AS3" s="37"/>
      <c r="AT3" s="37"/>
      <c r="AU3" s="119"/>
      <c r="AV3" s="37"/>
      <c r="AW3" s="37"/>
      <c r="AX3" s="120"/>
      <c r="AY3" s="37"/>
      <c r="AZ3" s="37"/>
      <c r="BA3" s="37"/>
      <c r="BB3" s="37"/>
      <c r="BC3" s="37"/>
      <c r="BD3" s="37"/>
      <c r="BE3" s="37"/>
      <c r="BF3" s="37"/>
      <c r="BG3" s="37"/>
      <c r="BH3" s="37"/>
      <c r="BI3" s="37"/>
      <c r="BJ3" s="37"/>
      <c r="BK3" s="37"/>
      <c r="BL3" s="120"/>
      <c r="BM3" s="120"/>
      <c r="BN3" s="120"/>
      <c r="BO3" s="120"/>
      <c r="BP3" s="120"/>
      <c r="BQ3" s="120"/>
      <c r="BR3" s="37"/>
      <c r="BS3" s="37"/>
      <c r="BT3" s="37"/>
      <c r="BU3" s="37"/>
      <c r="BV3" s="37"/>
      <c r="BW3" s="37"/>
      <c r="BX3" s="37"/>
      <c r="BY3" s="37"/>
    </row>
    <row r="4" spans="1:77" s="176" customFormat="1" ht="21" customHeight="1" x14ac:dyDescent="0.2">
      <c r="A4" s="39"/>
      <c r="D4" s="39"/>
      <c r="E4" s="310"/>
      <c r="F4" s="39"/>
      <c r="G4" s="39"/>
      <c r="H4" s="314"/>
      <c r="I4" s="315"/>
      <c r="J4" s="39"/>
      <c r="K4" s="46"/>
      <c r="L4" s="46"/>
      <c r="M4" s="129"/>
      <c r="N4" s="129"/>
      <c r="O4" s="129"/>
      <c r="P4" s="129"/>
      <c r="Q4" s="129"/>
      <c r="R4" s="129"/>
      <c r="S4" s="129"/>
      <c r="T4" s="129"/>
      <c r="U4" s="129"/>
      <c r="V4" s="129"/>
      <c r="W4" s="129"/>
      <c r="X4" s="129"/>
      <c r="Y4" s="129"/>
      <c r="Z4" s="129"/>
      <c r="AA4" s="129"/>
      <c r="AB4" s="129"/>
      <c r="AC4" s="129"/>
      <c r="AD4" s="129"/>
      <c r="AE4" s="129"/>
      <c r="AF4" s="129"/>
      <c r="AG4" s="44"/>
      <c r="AH4" s="130"/>
      <c r="AI4" s="130"/>
      <c r="AJ4" s="130"/>
      <c r="AK4" s="130"/>
      <c r="AL4" s="130"/>
      <c r="AM4" s="130"/>
      <c r="AN4" s="39"/>
      <c r="AO4" s="39"/>
      <c r="AP4" s="39"/>
      <c r="AQ4" s="39"/>
      <c r="AR4" s="39"/>
      <c r="AS4" s="39"/>
      <c r="AT4" s="39"/>
      <c r="AU4" s="46"/>
      <c r="AV4" s="39"/>
      <c r="AW4" s="39"/>
      <c r="AX4" s="130"/>
      <c r="AY4" s="39"/>
      <c r="AZ4" s="39"/>
      <c r="BA4" s="39"/>
      <c r="BB4" s="39"/>
      <c r="BC4" s="39"/>
      <c r="BD4" s="39"/>
      <c r="BE4" s="39"/>
      <c r="BF4" s="39"/>
      <c r="BG4" s="39"/>
      <c r="BH4" s="39"/>
      <c r="BI4" s="39"/>
      <c r="BJ4" s="129"/>
      <c r="BK4" s="129"/>
      <c r="BL4" s="130"/>
      <c r="BM4" s="130"/>
      <c r="BN4" s="131"/>
      <c r="BO4" s="130"/>
      <c r="BP4" s="130"/>
      <c r="BQ4" s="130"/>
      <c r="BR4" s="39"/>
      <c r="BS4" s="39"/>
      <c r="BT4" s="39"/>
      <c r="BU4" s="39"/>
      <c r="BV4" s="39"/>
      <c r="BW4" s="39"/>
      <c r="BX4" s="39"/>
      <c r="BY4" s="39"/>
    </row>
    <row r="5" spans="1:77" s="176" customFormat="1" ht="42" customHeight="1" x14ac:dyDescent="0.2">
      <c r="A5" s="39"/>
      <c r="B5" s="436" t="s">
        <v>156</v>
      </c>
      <c r="C5" s="436"/>
      <c r="D5" s="39"/>
      <c r="E5" s="311"/>
      <c r="F5" s="39"/>
      <c r="G5" s="39"/>
      <c r="H5" s="316"/>
      <c r="I5" s="317"/>
      <c r="J5" s="39"/>
      <c r="K5" s="46"/>
      <c r="L5" s="121"/>
      <c r="M5" s="305" t="s">
        <v>135</v>
      </c>
      <c r="N5" s="306"/>
      <c r="O5" s="306"/>
      <c r="P5" s="306"/>
      <c r="Q5" s="306"/>
      <c r="R5" s="307"/>
      <c r="S5" s="132"/>
      <c r="T5" s="320" t="s">
        <v>136</v>
      </c>
      <c r="U5" s="321"/>
      <c r="V5" s="321"/>
      <c r="W5" s="321"/>
      <c r="X5" s="321"/>
      <c r="Y5" s="31">
        <v>20</v>
      </c>
      <c r="Z5" s="132"/>
      <c r="AA5" s="333" t="s">
        <v>137</v>
      </c>
      <c r="AB5" s="334"/>
      <c r="AC5" s="334"/>
      <c r="AD5" s="334"/>
      <c r="AE5" s="334"/>
      <c r="AF5" s="15">
        <f>Y5</f>
        <v>20</v>
      </c>
      <c r="AG5" s="86"/>
      <c r="AH5" s="335" t="s">
        <v>149</v>
      </c>
      <c r="AI5" s="335"/>
      <c r="AJ5" s="335"/>
      <c r="AK5" s="335"/>
      <c r="AL5" s="335"/>
      <c r="AM5" s="335"/>
      <c r="AN5" s="39"/>
      <c r="AO5" s="335" t="s">
        <v>150</v>
      </c>
      <c r="AP5" s="335"/>
      <c r="AQ5" s="335"/>
      <c r="AR5" s="335"/>
      <c r="AS5" s="335"/>
      <c r="AT5" s="335"/>
      <c r="AU5" s="152"/>
      <c r="AV5" s="335" t="s">
        <v>138</v>
      </c>
      <c r="AW5" s="335"/>
      <c r="AX5" s="335"/>
      <c r="AY5" s="335"/>
      <c r="AZ5" s="335"/>
      <c r="BA5" s="335"/>
      <c r="BB5" s="39"/>
      <c r="BC5" s="335" t="s">
        <v>158</v>
      </c>
      <c r="BD5" s="335"/>
      <c r="BE5" s="335"/>
      <c r="BF5" s="335"/>
      <c r="BG5" s="335"/>
      <c r="BH5" s="335"/>
      <c r="BI5" s="39"/>
      <c r="BJ5" s="320" t="s">
        <v>29</v>
      </c>
      <c r="BK5" s="321"/>
      <c r="BL5" s="321"/>
      <c r="BM5" s="321"/>
      <c r="BN5" s="321"/>
      <c r="BO5" s="321"/>
      <c r="BP5" s="321"/>
      <c r="BQ5" s="322"/>
      <c r="BR5" s="39"/>
      <c r="BS5" s="320" t="s">
        <v>47</v>
      </c>
      <c r="BT5" s="321"/>
      <c r="BU5" s="321"/>
      <c r="BV5" s="321"/>
      <c r="BW5" s="321"/>
      <c r="BX5" s="322"/>
      <c r="BY5" s="39"/>
    </row>
    <row r="6" spans="1:77" s="176" customFormat="1" ht="15" customHeight="1" x14ac:dyDescent="0.2">
      <c r="A6" s="39"/>
      <c r="B6" s="294" t="s">
        <v>155</v>
      </c>
      <c r="C6" s="323" t="s">
        <v>22</v>
      </c>
      <c r="D6" s="324"/>
      <c r="E6" s="325"/>
      <c r="F6" s="326" t="s">
        <v>30</v>
      </c>
      <c r="G6" s="327"/>
      <c r="H6" s="327"/>
      <c r="I6" s="328"/>
      <c r="J6" s="259" t="s">
        <v>56</v>
      </c>
      <c r="K6" s="121"/>
      <c r="L6" s="128"/>
      <c r="M6" s="329" t="s">
        <v>51</v>
      </c>
      <c r="N6" s="330"/>
      <c r="O6" s="330"/>
      <c r="P6" s="330"/>
      <c r="Q6" s="330"/>
      <c r="R6" s="331"/>
      <c r="S6" s="133"/>
      <c r="T6" s="329" t="s">
        <v>49</v>
      </c>
      <c r="U6" s="330"/>
      <c r="V6" s="330"/>
      <c r="W6" s="330"/>
      <c r="X6" s="330"/>
      <c r="Y6" s="331"/>
      <c r="Z6" s="133"/>
      <c r="AA6" s="329" t="s">
        <v>50</v>
      </c>
      <c r="AB6" s="330"/>
      <c r="AC6" s="330"/>
      <c r="AD6" s="330"/>
      <c r="AE6" s="330"/>
      <c r="AF6" s="331"/>
      <c r="AG6" s="139"/>
      <c r="AH6" s="332" t="s">
        <v>45</v>
      </c>
      <c r="AI6" s="332"/>
      <c r="AJ6" s="332"/>
      <c r="AK6" s="332"/>
      <c r="AL6" s="332"/>
      <c r="AM6" s="332"/>
      <c r="AN6" s="39"/>
      <c r="AO6" s="332" t="s">
        <v>45</v>
      </c>
      <c r="AP6" s="332"/>
      <c r="AQ6" s="332"/>
      <c r="AR6" s="332"/>
      <c r="AS6" s="332"/>
      <c r="AT6" s="332"/>
      <c r="AU6" s="153"/>
      <c r="AV6" s="332" t="s">
        <v>46</v>
      </c>
      <c r="AW6" s="332"/>
      <c r="AX6" s="332"/>
      <c r="AY6" s="332"/>
      <c r="AZ6" s="332"/>
      <c r="BA6" s="332"/>
      <c r="BB6" s="39"/>
      <c r="BC6" s="332" t="s">
        <v>159</v>
      </c>
      <c r="BD6" s="332"/>
      <c r="BE6" s="332"/>
      <c r="BF6" s="332"/>
      <c r="BG6" s="332"/>
      <c r="BH6" s="332"/>
      <c r="BI6" s="39"/>
      <c r="BJ6" s="336" t="s">
        <v>41</v>
      </c>
      <c r="BK6" s="164"/>
      <c r="BL6" s="332" t="s">
        <v>139</v>
      </c>
      <c r="BM6" s="332"/>
      <c r="BN6" s="332"/>
      <c r="BO6" s="332"/>
      <c r="BP6" s="332"/>
      <c r="BQ6" s="332"/>
      <c r="BR6" s="39"/>
      <c r="BS6" s="332" t="s">
        <v>44</v>
      </c>
      <c r="BT6" s="332"/>
      <c r="BU6" s="332"/>
      <c r="BV6" s="332"/>
      <c r="BW6" s="332"/>
      <c r="BX6" s="332"/>
      <c r="BY6" s="39"/>
    </row>
    <row r="7" spans="1:77" s="176" customFormat="1" ht="28.5" customHeight="1" x14ac:dyDescent="0.25">
      <c r="A7" s="39"/>
      <c r="B7" s="295" t="s">
        <v>120</v>
      </c>
      <c r="C7" s="338" t="s">
        <v>134</v>
      </c>
      <c r="D7" s="338" t="s">
        <v>53</v>
      </c>
      <c r="E7" s="338" t="s">
        <v>60</v>
      </c>
      <c r="F7" s="338" t="s">
        <v>54</v>
      </c>
      <c r="G7" s="338" t="s">
        <v>55</v>
      </c>
      <c r="H7" s="338" t="s">
        <v>52</v>
      </c>
      <c r="I7" s="338" t="s">
        <v>36</v>
      </c>
      <c r="J7" s="338" t="s">
        <v>130</v>
      </c>
      <c r="K7" s="122"/>
      <c r="L7" s="16" t="s">
        <v>28</v>
      </c>
      <c r="M7" s="30">
        <v>5</v>
      </c>
      <c r="N7" s="30">
        <v>5</v>
      </c>
      <c r="O7" s="30">
        <v>5</v>
      </c>
      <c r="P7" s="30">
        <v>5</v>
      </c>
      <c r="Q7" s="30">
        <v>5</v>
      </c>
      <c r="R7" s="30">
        <v>5</v>
      </c>
      <c r="S7" s="134"/>
      <c r="T7" s="218">
        <f>M7</f>
        <v>5</v>
      </c>
      <c r="U7" s="218">
        <f t="shared" ref="U7:Y8" si="0">N7</f>
        <v>5</v>
      </c>
      <c r="V7" s="218">
        <f t="shared" si="0"/>
        <v>5</v>
      </c>
      <c r="W7" s="218">
        <f t="shared" si="0"/>
        <v>5</v>
      </c>
      <c r="X7" s="218">
        <f t="shared" si="0"/>
        <v>5</v>
      </c>
      <c r="Y7" s="218">
        <f t="shared" si="0"/>
        <v>5</v>
      </c>
      <c r="Z7" s="138"/>
      <c r="AA7" s="218">
        <f t="shared" ref="AA7:AF8" si="1">M7</f>
        <v>5</v>
      </c>
      <c r="AB7" s="218">
        <f t="shared" si="1"/>
        <v>5</v>
      </c>
      <c r="AC7" s="218">
        <f t="shared" si="1"/>
        <v>5</v>
      </c>
      <c r="AD7" s="218">
        <f t="shared" si="1"/>
        <v>5</v>
      </c>
      <c r="AE7" s="218">
        <f t="shared" si="1"/>
        <v>5</v>
      </c>
      <c r="AF7" s="218">
        <f t="shared" si="1"/>
        <v>5</v>
      </c>
      <c r="AG7" s="140"/>
      <c r="AH7" s="221">
        <f>M7</f>
        <v>5</v>
      </c>
      <c r="AI7" s="221">
        <f t="shared" ref="AI7:AM8" si="2">N7</f>
        <v>5</v>
      </c>
      <c r="AJ7" s="221">
        <f t="shared" si="2"/>
        <v>5</v>
      </c>
      <c r="AK7" s="221">
        <f t="shared" si="2"/>
        <v>5</v>
      </c>
      <c r="AL7" s="221">
        <f t="shared" si="2"/>
        <v>5</v>
      </c>
      <c r="AM7" s="221">
        <f t="shared" si="2"/>
        <v>5</v>
      </c>
      <c r="AN7" s="39"/>
      <c r="AO7" s="223">
        <f>M7</f>
        <v>5</v>
      </c>
      <c r="AP7" s="223">
        <f t="shared" ref="AP7:AT8" si="3">N7</f>
        <v>5</v>
      </c>
      <c r="AQ7" s="223">
        <f t="shared" si="3"/>
        <v>5</v>
      </c>
      <c r="AR7" s="223">
        <f t="shared" si="3"/>
        <v>5</v>
      </c>
      <c r="AS7" s="223">
        <f t="shared" si="3"/>
        <v>5</v>
      </c>
      <c r="AT7" s="223">
        <f>R7</f>
        <v>5</v>
      </c>
      <c r="AU7" s="167"/>
      <c r="AV7" s="218">
        <f t="shared" ref="AV7:BA8" si="4">M7</f>
        <v>5</v>
      </c>
      <c r="AW7" s="218">
        <f t="shared" si="4"/>
        <v>5</v>
      </c>
      <c r="AX7" s="218">
        <f t="shared" si="4"/>
        <v>5</v>
      </c>
      <c r="AY7" s="218">
        <f t="shared" si="4"/>
        <v>5</v>
      </c>
      <c r="AZ7" s="218">
        <f t="shared" si="4"/>
        <v>5</v>
      </c>
      <c r="BA7" s="218">
        <f t="shared" si="4"/>
        <v>5</v>
      </c>
      <c r="BB7" s="39"/>
      <c r="BC7" s="218">
        <f t="shared" ref="BC7:BH8" si="5">T7</f>
        <v>5</v>
      </c>
      <c r="BD7" s="218">
        <f t="shared" si="5"/>
        <v>5</v>
      </c>
      <c r="BE7" s="218">
        <f t="shared" si="5"/>
        <v>5</v>
      </c>
      <c r="BF7" s="218">
        <f t="shared" si="5"/>
        <v>5</v>
      </c>
      <c r="BG7" s="218">
        <f t="shared" si="5"/>
        <v>5</v>
      </c>
      <c r="BH7" s="218">
        <f t="shared" si="5"/>
        <v>5</v>
      </c>
      <c r="BI7" s="39"/>
      <c r="BJ7" s="337"/>
      <c r="BK7" s="164"/>
      <c r="BL7" s="332"/>
      <c r="BM7" s="332"/>
      <c r="BN7" s="332"/>
      <c r="BO7" s="332"/>
      <c r="BP7" s="332"/>
      <c r="BQ7" s="332"/>
      <c r="BR7" s="39"/>
      <c r="BS7" s="225">
        <f t="shared" ref="BS7:BX8" si="6">M7</f>
        <v>5</v>
      </c>
      <c r="BT7" s="225">
        <f t="shared" si="6"/>
        <v>5</v>
      </c>
      <c r="BU7" s="225">
        <f t="shared" si="6"/>
        <v>5</v>
      </c>
      <c r="BV7" s="225">
        <f t="shared" si="6"/>
        <v>5</v>
      </c>
      <c r="BW7" s="225">
        <f t="shared" si="6"/>
        <v>5</v>
      </c>
      <c r="BX7" s="225">
        <f t="shared" si="6"/>
        <v>5</v>
      </c>
      <c r="BY7" s="39"/>
    </row>
    <row r="8" spans="1:77" s="176" customFormat="1" ht="31.5" customHeight="1" x14ac:dyDescent="0.25">
      <c r="A8" s="39"/>
      <c r="B8" s="19" t="s">
        <v>133</v>
      </c>
      <c r="C8" s="339"/>
      <c r="D8" s="339"/>
      <c r="E8" s="339"/>
      <c r="F8" s="339"/>
      <c r="G8" s="339"/>
      <c r="H8" s="339"/>
      <c r="I8" s="339"/>
      <c r="J8" s="339"/>
      <c r="K8" s="122"/>
      <c r="L8" s="17" t="s">
        <v>27</v>
      </c>
      <c r="M8" s="13">
        <v>1</v>
      </c>
      <c r="N8" s="14">
        <v>3</v>
      </c>
      <c r="O8" s="14">
        <v>7</v>
      </c>
      <c r="P8" s="14">
        <v>10</v>
      </c>
      <c r="Q8" s="14">
        <v>12</v>
      </c>
      <c r="R8" s="14">
        <v>15</v>
      </c>
      <c r="S8" s="135"/>
      <c r="T8" s="219">
        <f>M8</f>
        <v>1</v>
      </c>
      <c r="U8" s="219">
        <f t="shared" si="0"/>
        <v>3</v>
      </c>
      <c r="V8" s="219">
        <f t="shared" si="0"/>
        <v>7</v>
      </c>
      <c r="W8" s="219">
        <f t="shared" si="0"/>
        <v>10</v>
      </c>
      <c r="X8" s="219">
        <f t="shared" si="0"/>
        <v>12</v>
      </c>
      <c r="Y8" s="219">
        <f t="shared" si="0"/>
        <v>15</v>
      </c>
      <c r="Z8" s="135"/>
      <c r="AA8" s="219">
        <f t="shared" si="1"/>
        <v>1</v>
      </c>
      <c r="AB8" s="219">
        <f t="shared" si="1"/>
        <v>3</v>
      </c>
      <c r="AC8" s="219">
        <f t="shared" si="1"/>
        <v>7</v>
      </c>
      <c r="AD8" s="219">
        <f t="shared" si="1"/>
        <v>10</v>
      </c>
      <c r="AE8" s="219">
        <f t="shared" si="1"/>
        <v>12</v>
      </c>
      <c r="AF8" s="219">
        <f t="shared" si="1"/>
        <v>15</v>
      </c>
      <c r="AG8" s="141"/>
      <c r="AH8" s="222">
        <f>M8</f>
        <v>1</v>
      </c>
      <c r="AI8" s="222">
        <f t="shared" si="2"/>
        <v>3</v>
      </c>
      <c r="AJ8" s="222">
        <f t="shared" si="2"/>
        <v>7</v>
      </c>
      <c r="AK8" s="222">
        <f t="shared" si="2"/>
        <v>10</v>
      </c>
      <c r="AL8" s="222">
        <f t="shared" si="2"/>
        <v>12</v>
      </c>
      <c r="AM8" s="222">
        <f t="shared" si="2"/>
        <v>15</v>
      </c>
      <c r="AN8" s="150"/>
      <c r="AO8" s="224">
        <f>M8</f>
        <v>1</v>
      </c>
      <c r="AP8" s="224">
        <f t="shared" si="3"/>
        <v>3</v>
      </c>
      <c r="AQ8" s="224">
        <f t="shared" si="3"/>
        <v>7</v>
      </c>
      <c r="AR8" s="224">
        <f t="shared" si="3"/>
        <v>10</v>
      </c>
      <c r="AS8" s="224">
        <f t="shared" si="3"/>
        <v>12</v>
      </c>
      <c r="AT8" s="222">
        <f t="shared" si="3"/>
        <v>15</v>
      </c>
      <c r="AU8" s="135"/>
      <c r="AV8" s="219">
        <f t="shared" si="4"/>
        <v>1</v>
      </c>
      <c r="AW8" s="219">
        <f t="shared" si="4"/>
        <v>3</v>
      </c>
      <c r="AX8" s="219">
        <f t="shared" si="4"/>
        <v>7</v>
      </c>
      <c r="AY8" s="219">
        <f t="shared" si="4"/>
        <v>10</v>
      </c>
      <c r="AZ8" s="219">
        <f t="shared" si="4"/>
        <v>12</v>
      </c>
      <c r="BA8" s="219">
        <f t="shared" si="4"/>
        <v>15</v>
      </c>
      <c r="BB8" s="150"/>
      <c r="BC8" s="219">
        <f t="shared" si="5"/>
        <v>1</v>
      </c>
      <c r="BD8" s="219">
        <f t="shared" si="5"/>
        <v>3</v>
      </c>
      <c r="BE8" s="219">
        <f t="shared" si="5"/>
        <v>7</v>
      </c>
      <c r="BF8" s="219">
        <f t="shared" si="5"/>
        <v>10</v>
      </c>
      <c r="BG8" s="219">
        <f t="shared" si="5"/>
        <v>12</v>
      </c>
      <c r="BH8" s="219">
        <f t="shared" si="5"/>
        <v>15</v>
      </c>
      <c r="BI8" s="150"/>
      <c r="BJ8" s="166"/>
      <c r="BK8" s="165"/>
      <c r="BL8" s="219">
        <f t="shared" ref="BL8:BQ8" si="7">M8</f>
        <v>1</v>
      </c>
      <c r="BM8" s="219">
        <f t="shared" si="7"/>
        <v>3</v>
      </c>
      <c r="BN8" s="219">
        <f t="shared" si="7"/>
        <v>7</v>
      </c>
      <c r="BO8" s="219">
        <f t="shared" si="7"/>
        <v>10</v>
      </c>
      <c r="BP8" s="219">
        <f t="shared" si="7"/>
        <v>12</v>
      </c>
      <c r="BQ8" s="219">
        <f t="shared" si="7"/>
        <v>15</v>
      </c>
      <c r="BR8" s="39"/>
      <c r="BS8" s="219">
        <f t="shared" si="6"/>
        <v>1</v>
      </c>
      <c r="BT8" s="219">
        <f t="shared" si="6"/>
        <v>3</v>
      </c>
      <c r="BU8" s="219">
        <f t="shared" si="6"/>
        <v>7</v>
      </c>
      <c r="BV8" s="219">
        <f t="shared" si="6"/>
        <v>10</v>
      </c>
      <c r="BW8" s="219">
        <f t="shared" si="6"/>
        <v>12</v>
      </c>
      <c r="BX8" s="219">
        <f t="shared" si="6"/>
        <v>15</v>
      </c>
      <c r="BY8" s="39"/>
    </row>
    <row r="9" spans="1:77" s="176" customFormat="1" ht="20.100000000000001" customHeight="1" x14ac:dyDescent="0.2">
      <c r="A9" s="39"/>
      <c r="B9" s="260" t="s">
        <v>12</v>
      </c>
      <c r="C9" s="6">
        <v>0.5</v>
      </c>
      <c r="D9" s="7">
        <v>20</v>
      </c>
      <c r="E9" s="261"/>
      <c r="F9" s="262"/>
      <c r="G9" s="263"/>
      <c r="H9" s="264"/>
      <c r="I9" s="265"/>
      <c r="J9" s="266"/>
      <c r="K9" s="123"/>
      <c r="L9" s="142"/>
      <c r="M9" s="244">
        <f>IF($C9="","",IF($D9="",0,(ROUNDUP((M$8/$D9),0)*$C9)))</f>
        <v>0.5</v>
      </c>
      <c r="N9" s="244">
        <f t="shared" ref="N9:R34" si="8">IF($C9="","",IF($D9="",0,(ROUNDUP((N$8/$D9),0)*$C9)))</f>
        <v>0.5</v>
      </c>
      <c r="O9" s="244">
        <f t="shared" si="8"/>
        <v>0.5</v>
      </c>
      <c r="P9" s="244">
        <f t="shared" si="8"/>
        <v>0.5</v>
      </c>
      <c r="Q9" s="244">
        <f t="shared" si="8"/>
        <v>0.5</v>
      </c>
      <c r="R9" s="244">
        <f t="shared" si="8"/>
        <v>0.5</v>
      </c>
      <c r="S9" s="247"/>
      <c r="T9" s="244" t="str">
        <f t="shared" ref="T9:Y34" si="9">IF($C9="","",(IF($J9*T$8&gt;(M9/$C9)*$E9,(IF(T$7&gt;$Y$5, "", IFERROR(IF($H9&gt;0,$C9*(ROUNDUP(((($J9*T$8)-($E9*M9/$C9))/$H9),0)),ROUNDUP((T$8*$J9)/$E9-($E9*M9/$C9),0)),"Tjek Traktor med vogn: Lastkapacitet"))),"")))</f>
        <v/>
      </c>
      <c r="U9" s="244" t="str">
        <f t="shared" si="9"/>
        <v/>
      </c>
      <c r="V9" s="244" t="str">
        <f t="shared" si="9"/>
        <v/>
      </c>
      <c r="W9" s="244" t="str">
        <f t="shared" si="9"/>
        <v/>
      </c>
      <c r="X9" s="244" t="str">
        <f t="shared" si="9"/>
        <v/>
      </c>
      <c r="Y9" s="244" t="str">
        <f t="shared" si="9"/>
        <v/>
      </c>
      <c r="Z9" s="247"/>
      <c r="AA9" s="248" t="str">
        <f t="shared" ref="AA9:AF34" si="10">IF($C9="","",(IF($J9*AA$8&gt;(M9/$C9)*$E9,IF(AA$7&gt;$AF$5,IFERROR($C9*(ROUNDUP(((($J9*AA$8)-($E9*M9/$C9))/$I9),0)),"Tjek Lastbil:Lastkapacitet"),""),"")))</f>
        <v/>
      </c>
      <c r="AB9" s="248" t="str">
        <f t="shared" si="10"/>
        <v/>
      </c>
      <c r="AC9" s="248" t="str">
        <f t="shared" si="10"/>
        <v/>
      </c>
      <c r="AD9" s="248" t="str">
        <f t="shared" si="10"/>
        <v/>
      </c>
      <c r="AE9" s="248" t="str">
        <f t="shared" si="10"/>
        <v/>
      </c>
      <c r="AF9" s="248" t="str">
        <f t="shared" si="10"/>
        <v/>
      </c>
      <c r="AG9" s="249"/>
      <c r="AH9" s="246">
        <f>IF($C9="","",IF($E9="",Standardtal!$E$5*M9*M$7*2,(Standardtal!$E$5*M9*M$7+Standardtal!$E$6*M$7*M9)))</f>
        <v>4.032258064516129</v>
      </c>
      <c r="AI9" s="246">
        <f>IF($C9="","",IF($E9="",Standardtal!$E$5*N9*N$7*2,(Standardtal!$E$5*N9*N$7+Standardtal!$E$6*N$7*N9)))</f>
        <v>4.032258064516129</v>
      </c>
      <c r="AJ9" s="246">
        <f>IF($C9="","",IF($E9="",Standardtal!$E$5*O9*O$7*2,(Standardtal!$E$5*O9*O$7+Standardtal!$E$6*O$7*O9)))</f>
        <v>4.032258064516129</v>
      </c>
      <c r="AK9" s="246">
        <f>IF($C9="","",IF($E9="",Standardtal!$E$5*P9*P$7*2,(Standardtal!$E$5*P9*P$7+Standardtal!$E$6*P$7*P9)))</f>
        <v>4.032258064516129</v>
      </c>
      <c r="AL9" s="246">
        <f>IF($C9="","",IF($E9="",Standardtal!$E$5*Q9*Q$7*2,(Standardtal!$E$5*Q9*Q$7+Standardtal!$E$6*Q$7*Q9)))</f>
        <v>4.032258064516129</v>
      </c>
      <c r="AM9" s="246">
        <f>IF($C9="","",IF($E9="",Standardtal!$E$5*R9*R$7*2,(Standardtal!$E$5*R9*R$7+Standardtal!$E$6*R$7*R9)))</f>
        <v>4.032258064516129</v>
      </c>
      <c r="AN9" s="250"/>
      <c r="AO9" s="246">
        <f>IF($C9="","",IF(T9="",0,((Standardtal!$E$5*T$7)+(Standardtal!$E$6*T$7))*T9))</f>
        <v>0</v>
      </c>
      <c r="AP9" s="246">
        <f>IF($C9="","",IF(U9="",0,((Standardtal!$E$5*U$7)+(Standardtal!$E$6*U$7))*U9))</f>
        <v>0</v>
      </c>
      <c r="AQ9" s="246">
        <f>IF($C9="","",IF(V9="",0,((Standardtal!$E$5*V$7)+(Standardtal!$E$6*V$7))*V9))</f>
        <v>0</v>
      </c>
      <c r="AR9" s="246">
        <f>IF($C9="","",IF(W9="",0,((Standardtal!$E$5*W$7)+(Standardtal!$E$6*W$7))*W9))</f>
        <v>0</v>
      </c>
      <c r="AS9" s="246">
        <f>IF($C9="","",IF(X9="",0,((Standardtal!$E$5*X$7)+(Standardtal!$E$6*X$7))*X9))</f>
        <v>0</v>
      </c>
      <c r="AT9" s="246">
        <f>IF($C9="","",IF(Y9="",0,((Standardtal!$E$5*Y$7)+(Standardtal!$E$6*Y$7))*Y9))</f>
        <v>0</v>
      </c>
      <c r="AU9" s="250"/>
      <c r="AV9" s="246">
        <f>IF($C9="","",IF(AA9="",0,((Standardtal!$E$8*AA$7)+(Standardtal!$E$9*AA$7))*AA9))</f>
        <v>0</v>
      </c>
      <c r="AW9" s="246">
        <f>IF($C9="","",IF(AB9="",0,((Standardtal!$E$8*AB$7)+(Standardtal!$E$9*AB$7))*AB9))</f>
        <v>0</v>
      </c>
      <c r="AX9" s="246">
        <f>IF($C9="","",IF(AC9="",0,((Standardtal!$E$8*AC$7)+(Standardtal!$E$9*AC$7))*AC9))</f>
        <v>0</v>
      </c>
      <c r="AY9" s="246">
        <f>IF($C9="","",IF(AD9="",0,((Standardtal!$E$8*AD$7)+(Standardtal!$E$9*AD$7))*AD9))</f>
        <v>0</v>
      </c>
      <c r="AZ9" s="246">
        <f>IF($C9="","",IF(AE9="",0,((Standardtal!$E$8*AE$7)+(Standardtal!$E$9*AE$7))*AE9))</f>
        <v>0</v>
      </c>
      <c r="BA9" s="246">
        <f>IF($C9="","",IF(AF9="",0,((Standardtal!$E$8*AF$7)+(Standardtal!$E$9*AF$7))*AF9))</f>
        <v>0</v>
      </c>
      <c r="BB9" s="245"/>
      <c r="BC9" s="246">
        <f t="shared" ref="BC9:BC34" si="11">IFERROR(AH9+AO9+AV9,"")</f>
        <v>4.032258064516129</v>
      </c>
      <c r="BD9" s="246">
        <f t="shared" ref="BD9:BH27" si="12">IFERROR(AI9+AP9+AW9,"")</f>
        <v>4.032258064516129</v>
      </c>
      <c r="BE9" s="246">
        <f t="shared" si="12"/>
        <v>4.032258064516129</v>
      </c>
      <c r="BF9" s="246">
        <f t="shared" si="12"/>
        <v>4.032258064516129</v>
      </c>
      <c r="BG9" s="246">
        <f t="shared" si="12"/>
        <v>4.032258064516129</v>
      </c>
      <c r="BH9" s="246">
        <f t="shared" si="12"/>
        <v>4.032258064516129</v>
      </c>
      <c r="BI9" s="245"/>
      <c r="BJ9" s="246">
        <f>IF(C9="","",VLOOKUP(B9,Standardtal!$A$5:$B$37,2,FALSE))</f>
        <v>20</v>
      </c>
      <c r="BK9" s="251"/>
      <c r="BL9" s="244">
        <f t="shared" ref="BL9:BQ18" si="13">IF($C9="","",BL$8*$BJ9*$C9)</f>
        <v>10</v>
      </c>
      <c r="BM9" s="244">
        <f t="shared" si="13"/>
        <v>30</v>
      </c>
      <c r="BN9" s="244">
        <f t="shared" si="13"/>
        <v>70</v>
      </c>
      <c r="BO9" s="244">
        <f t="shared" si="13"/>
        <v>100</v>
      </c>
      <c r="BP9" s="244">
        <f t="shared" si="13"/>
        <v>120</v>
      </c>
      <c r="BQ9" s="244">
        <f t="shared" si="13"/>
        <v>150</v>
      </c>
      <c r="BR9" s="245"/>
      <c r="BS9" s="246">
        <f t="shared" ref="BS9:BS34" si="14">IF($C9="","",(BC9/(BC9+BL9))*100)</f>
        <v>28.735632183908049</v>
      </c>
      <c r="BT9" s="246">
        <f t="shared" ref="BT9:BX27" si="15">IF($C9="","",(BD9/(BD9+BM9))*100)</f>
        <v>11.848341232227488</v>
      </c>
      <c r="BU9" s="246">
        <f t="shared" si="15"/>
        <v>5.4466230936819171</v>
      </c>
      <c r="BV9" s="246">
        <f t="shared" si="15"/>
        <v>3.8759689922480618</v>
      </c>
      <c r="BW9" s="246">
        <f t="shared" si="15"/>
        <v>3.2509752925877766</v>
      </c>
      <c r="BX9" s="246">
        <f t="shared" si="15"/>
        <v>2.6178010471204187</v>
      </c>
      <c r="BY9" s="39"/>
    </row>
    <row r="10" spans="1:77" s="176" customFormat="1" ht="20.100000000000001" customHeight="1" x14ac:dyDescent="0.2">
      <c r="A10" s="39"/>
      <c r="B10" s="18" t="s">
        <v>76</v>
      </c>
      <c r="C10" s="6">
        <v>0.5</v>
      </c>
      <c r="D10" s="7">
        <v>100</v>
      </c>
      <c r="E10" s="9">
        <v>1.5</v>
      </c>
      <c r="F10" s="262"/>
      <c r="G10" s="267" t="s">
        <v>31</v>
      </c>
      <c r="H10" s="28">
        <v>16</v>
      </c>
      <c r="I10" s="28"/>
      <c r="J10" s="11">
        <v>0.2</v>
      </c>
      <c r="K10" s="124"/>
      <c r="L10" s="142"/>
      <c r="M10" s="244">
        <f t="shared" ref="M10:M34" si="16">IF($C10="","",IF($D10="",0,(ROUNDUP((M$8/$D10),0)*$C10)))</f>
        <v>0.5</v>
      </c>
      <c r="N10" s="244">
        <f t="shared" si="8"/>
        <v>0.5</v>
      </c>
      <c r="O10" s="244">
        <f t="shared" si="8"/>
        <v>0.5</v>
      </c>
      <c r="P10" s="244">
        <f t="shared" si="8"/>
        <v>0.5</v>
      </c>
      <c r="Q10" s="244">
        <f t="shared" si="8"/>
        <v>0.5</v>
      </c>
      <c r="R10" s="244">
        <f t="shared" si="8"/>
        <v>0.5</v>
      </c>
      <c r="S10" s="247"/>
      <c r="T10" s="244" t="str">
        <f t="shared" si="9"/>
        <v/>
      </c>
      <c r="U10" s="244" t="str">
        <f t="shared" si="9"/>
        <v/>
      </c>
      <c r="V10" s="244" t="str">
        <f t="shared" si="9"/>
        <v/>
      </c>
      <c r="W10" s="244">
        <f t="shared" si="9"/>
        <v>0.5</v>
      </c>
      <c r="X10" s="244">
        <f t="shared" si="9"/>
        <v>0.5</v>
      </c>
      <c r="Y10" s="244">
        <f t="shared" si="9"/>
        <v>0.5</v>
      </c>
      <c r="Z10" s="247"/>
      <c r="AA10" s="248" t="str">
        <f t="shared" si="10"/>
        <v/>
      </c>
      <c r="AB10" s="248" t="str">
        <f t="shared" si="10"/>
        <v/>
      </c>
      <c r="AC10" s="248" t="str">
        <f t="shared" si="10"/>
        <v/>
      </c>
      <c r="AD10" s="248" t="str">
        <f t="shared" si="10"/>
        <v/>
      </c>
      <c r="AE10" s="248" t="str">
        <f t="shared" si="10"/>
        <v/>
      </c>
      <c r="AF10" s="248" t="str">
        <f t="shared" si="10"/>
        <v/>
      </c>
      <c r="AG10" s="249"/>
      <c r="AH10" s="246">
        <f>IF($C10="","",IF($E10="",Standardtal!$E$5*M10*M$7*2,(Standardtal!$E$5*M10*M$7+Standardtal!$E$6*M$7*M10)))</f>
        <v>4.3486290322580645</v>
      </c>
      <c r="AI10" s="246">
        <f>IF($C10="","",IF($E10="",Standardtal!$E$5*N10*N$7*2,(Standardtal!$E$5*N10*N$7+Standardtal!$E$6*N$7*N10)))</f>
        <v>4.3486290322580645</v>
      </c>
      <c r="AJ10" s="246">
        <f>IF($C10="","",IF($E10="",Standardtal!$E$5*O10*O$7*2,(Standardtal!$E$5*O10*O$7+Standardtal!$E$6*O$7*O10)))</f>
        <v>4.3486290322580645</v>
      </c>
      <c r="AK10" s="246">
        <f>IF($C10="","",IF($E10="",Standardtal!$E$5*P10*P$7*2,(Standardtal!$E$5*P10*P$7+Standardtal!$E$6*P$7*P10)))</f>
        <v>4.3486290322580645</v>
      </c>
      <c r="AL10" s="246">
        <f>IF($C10="","",IF($E10="",Standardtal!$E$5*Q10*Q$7*2,(Standardtal!$E$5*Q10*Q$7+Standardtal!$E$6*Q$7*Q10)))</f>
        <v>4.3486290322580645</v>
      </c>
      <c r="AM10" s="246">
        <f>IF($C10="","",IF($E10="",Standardtal!$E$5*R10*R$7*2,(Standardtal!$E$5*R10*R$7+Standardtal!$E$6*R$7*R10)))</f>
        <v>4.3486290322580645</v>
      </c>
      <c r="AN10" s="250"/>
      <c r="AO10" s="246">
        <f>IF($C10="","",IF(T10="",0,((Standardtal!$E$5*T$7)+(Standardtal!$E$6*T$7))*T10))</f>
        <v>0</v>
      </c>
      <c r="AP10" s="246">
        <f>IF($C10="","",IF(U10="",0,((Standardtal!$E$5*U$7)+(Standardtal!$E$6*U$7))*U10))</f>
        <v>0</v>
      </c>
      <c r="AQ10" s="246">
        <f>IF($C10="","",IF(V10="",0,((Standardtal!$E$5*V$7)+(Standardtal!$E$6*V$7))*V10))</f>
        <v>0</v>
      </c>
      <c r="AR10" s="246">
        <f>IF($C10="","",IF(W10="",0,((Standardtal!$E$5*W$7)+(Standardtal!$E$6*W$7))*W10))</f>
        <v>4.3486290322580645</v>
      </c>
      <c r="AS10" s="246">
        <f>IF($C10="","",IF(X10="",0,((Standardtal!$E$5*X$7)+(Standardtal!$E$6*X$7))*X10))</f>
        <v>4.3486290322580645</v>
      </c>
      <c r="AT10" s="246">
        <f>IF($C10="","",IF(Y10="",0,((Standardtal!$E$5*Y$7)+(Standardtal!$E$6*Y$7))*Y10))</f>
        <v>4.3486290322580645</v>
      </c>
      <c r="AU10" s="250"/>
      <c r="AV10" s="246">
        <f>IF($C10="","",IF(AA10="",0,((Standardtal!$E$8*AA$7)+(Standardtal!$E$9*AA$7))*AA10))</f>
        <v>0</v>
      </c>
      <c r="AW10" s="246">
        <f>IF($C10="","",IF(AB10="",0,((Standardtal!$E$8*AB$7)+(Standardtal!$E$9*AB$7))*AB10))</f>
        <v>0</v>
      </c>
      <c r="AX10" s="246">
        <f>IF($C10="","",IF(AC10="",0,((Standardtal!$E$8*AC$7)+(Standardtal!$E$9*AC$7))*AC10))</f>
        <v>0</v>
      </c>
      <c r="AY10" s="246">
        <f>IF($C10="","",IF(AD10="",0,((Standardtal!$E$8*AD$7)+(Standardtal!$E$9*AD$7))*AD10))</f>
        <v>0</v>
      </c>
      <c r="AZ10" s="246">
        <f>IF($C10="","",IF(AE10="",0,((Standardtal!$E$8*AE$7)+(Standardtal!$E$9*AE$7))*AE10))</f>
        <v>0</v>
      </c>
      <c r="BA10" s="246">
        <f>IF($C10="","",IF(AF10="",0,((Standardtal!$E$8*AF$7)+(Standardtal!$E$9*AF$7))*AF10))</f>
        <v>0</v>
      </c>
      <c r="BB10" s="245"/>
      <c r="BC10" s="246">
        <f t="shared" si="11"/>
        <v>4.3486290322580645</v>
      </c>
      <c r="BD10" s="246">
        <f t="shared" si="12"/>
        <v>4.3486290322580645</v>
      </c>
      <c r="BE10" s="246">
        <f t="shared" si="12"/>
        <v>4.3486290322580645</v>
      </c>
      <c r="BF10" s="246">
        <f t="shared" si="12"/>
        <v>8.697258064516129</v>
      </c>
      <c r="BG10" s="246">
        <f t="shared" si="12"/>
        <v>8.697258064516129</v>
      </c>
      <c r="BH10" s="246">
        <f t="shared" si="12"/>
        <v>8.697258064516129</v>
      </c>
      <c r="BI10" s="245"/>
      <c r="BJ10" s="246">
        <f>IF(C10="","",VLOOKUP(B10,Standardtal!$A$5:$B$37,2,FALSE))</f>
        <v>10</v>
      </c>
      <c r="BK10" s="251"/>
      <c r="BL10" s="244">
        <f t="shared" si="13"/>
        <v>5</v>
      </c>
      <c r="BM10" s="244">
        <f t="shared" si="13"/>
        <v>15</v>
      </c>
      <c r="BN10" s="244">
        <f t="shared" si="13"/>
        <v>35</v>
      </c>
      <c r="BO10" s="244">
        <f t="shared" si="13"/>
        <v>50</v>
      </c>
      <c r="BP10" s="244">
        <f t="shared" si="13"/>
        <v>60</v>
      </c>
      <c r="BQ10" s="244">
        <f t="shared" si="13"/>
        <v>75</v>
      </c>
      <c r="BR10" s="245"/>
      <c r="BS10" s="246">
        <f t="shared" si="14"/>
        <v>46.516221974931639</v>
      </c>
      <c r="BT10" s="246">
        <f t="shared" si="15"/>
        <v>22.47512743671928</v>
      </c>
      <c r="BU10" s="246">
        <f t="shared" si="15"/>
        <v>11.051538869862663</v>
      </c>
      <c r="BV10" s="246">
        <f t="shared" si="15"/>
        <v>14.817145385150157</v>
      </c>
      <c r="BW10" s="246">
        <f t="shared" si="15"/>
        <v>12.660269579243197</v>
      </c>
      <c r="BX10" s="246">
        <f t="shared" si="15"/>
        <v>10.391329734854688</v>
      </c>
      <c r="BY10" s="39"/>
    </row>
    <row r="11" spans="1:77" s="176" customFormat="1" ht="20.100000000000001" customHeight="1" x14ac:dyDescent="0.2">
      <c r="A11" s="39"/>
      <c r="B11" s="260" t="s">
        <v>20</v>
      </c>
      <c r="C11" s="6"/>
      <c r="D11" s="268">
        <f>E11/J11</f>
        <v>26.666666666666668</v>
      </c>
      <c r="E11" s="9">
        <v>4</v>
      </c>
      <c r="F11" s="262"/>
      <c r="G11" s="267" t="s">
        <v>32</v>
      </c>
      <c r="H11" s="264"/>
      <c r="I11" s="265"/>
      <c r="J11" s="11">
        <v>0.15</v>
      </c>
      <c r="K11" s="123"/>
      <c r="L11" s="142"/>
      <c r="M11" s="244" t="str">
        <f t="shared" si="16"/>
        <v/>
      </c>
      <c r="N11" s="244" t="str">
        <f t="shared" si="8"/>
        <v/>
      </c>
      <c r="O11" s="244" t="str">
        <f t="shared" si="8"/>
        <v/>
      </c>
      <c r="P11" s="244" t="str">
        <f t="shared" si="8"/>
        <v/>
      </c>
      <c r="Q11" s="244" t="str">
        <f t="shared" si="8"/>
        <v/>
      </c>
      <c r="R11" s="244" t="str">
        <f t="shared" si="8"/>
        <v/>
      </c>
      <c r="S11" s="247"/>
      <c r="T11" s="244" t="str">
        <f t="shared" si="9"/>
        <v/>
      </c>
      <c r="U11" s="244" t="str">
        <f t="shared" si="9"/>
        <v/>
      </c>
      <c r="V11" s="244" t="str">
        <f t="shared" si="9"/>
        <v/>
      </c>
      <c r="W11" s="244" t="str">
        <f t="shared" si="9"/>
        <v/>
      </c>
      <c r="X11" s="244" t="str">
        <f t="shared" si="9"/>
        <v/>
      </c>
      <c r="Y11" s="244" t="str">
        <f t="shared" si="9"/>
        <v/>
      </c>
      <c r="Z11" s="247"/>
      <c r="AA11" s="248" t="str">
        <f t="shared" si="10"/>
        <v/>
      </c>
      <c r="AB11" s="248" t="str">
        <f t="shared" si="10"/>
        <v/>
      </c>
      <c r="AC11" s="248" t="str">
        <f t="shared" si="10"/>
        <v/>
      </c>
      <c r="AD11" s="248" t="str">
        <f t="shared" si="10"/>
        <v/>
      </c>
      <c r="AE11" s="248" t="str">
        <f t="shared" si="10"/>
        <v/>
      </c>
      <c r="AF11" s="248" t="str">
        <f t="shared" si="10"/>
        <v/>
      </c>
      <c r="AG11" s="249"/>
      <c r="AH11" s="246" t="str">
        <f>IF($C11="","",IF($E11="",Standardtal!$E$5*M11*M$7*2,(Standardtal!$E$5*M11*M$7+Standardtal!$E$6*M$7*M11)))</f>
        <v/>
      </c>
      <c r="AI11" s="246" t="str">
        <f>IF($C11="","",IF($E11="",Standardtal!$E$5*N11*N$7*2,(Standardtal!$E$5*N11*N$7+Standardtal!$E$6*N$7*N11)))</f>
        <v/>
      </c>
      <c r="AJ11" s="246" t="str">
        <f>IF($C11="","",IF($E11="",Standardtal!$E$5*O11*O$7*2,(Standardtal!$E$5*O11*O$7+Standardtal!$E$6*O$7*O11)))</f>
        <v/>
      </c>
      <c r="AK11" s="246" t="str">
        <f>IF($C11="","",IF($E11="",Standardtal!$E$5*P11*P$7*2,(Standardtal!$E$5*P11*P$7+Standardtal!$E$6*P$7*P11)))</f>
        <v/>
      </c>
      <c r="AL11" s="246" t="str">
        <f>IF($C11="","",IF($E11="",Standardtal!$E$5*Q11*Q$7*2,(Standardtal!$E$5*Q11*Q$7+Standardtal!$E$6*Q$7*Q11)))</f>
        <v/>
      </c>
      <c r="AM11" s="246" t="str">
        <f>IF($C11="","",IF($E11="",Standardtal!$E$5*R11*R$7*2,(Standardtal!$E$5*R11*R$7+Standardtal!$E$6*R$7*R11)))</f>
        <v/>
      </c>
      <c r="AN11" s="250"/>
      <c r="AO11" s="246" t="str">
        <f>IF($C11="","",IF(T11="",0,((Standardtal!$E$5*T$7)+(Standardtal!$E$6*T$7))*T11))</f>
        <v/>
      </c>
      <c r="AP11" s="246" t="str">
        <f>IF($C11="","",IF(U11="",0,((Standardtal!$E$5*U$7)+(Standardtal!$E$6*U$7))*U11))</f>
        <v/>
      </c>
      <c r="AQ11" s="246" t="str">
        <f>IF($C11="","",IF(V11="",0,((Standardtal!$E$5*V$7)+(Standardtal!$E$6*V$7))*V11))</f>
        <v/>
      </c>
      <c r="AR11" s="246" t="str">
        <f>IF($C11="","",IF(W11="",0,((Standardtal!$E$5*W$7)+(Standardtal!$E$6*W$7))*W11))</f>
        <v/>
      </c>
      <c r="AS11" s="246" t="str">
        <f>IF($C11="","",IF(X11="",0,((Standardtal!$E$5*X$7)+(Standardtal!$E$6*X$7))*X11))</f>
        <v/>
      </c>
      <c r="AT11" s="246" t="str">
        <f>IF($C11="","",IF(Y11="",0,((Standardtal!$E$5*Y$7)+(Standardtal!$E$6*Y$7))*Y11))</f>
        <v/>
      </c>
      <c r="AU11" s="250"/>
      <c r="AV11" s="246" t="str">
        <f>IF($C11="","",IF(AA11="",0,((Standardtal!$E$8*AA$7)+(Standardtal!$E$9*AA$7))*AA11))</f>
        <v/>
      </c>
      <c r="AW11" s="246" t="str">
        <f>IF($C11="","",IF(AB11="",0,((Standardtal!$E$8*AB$7)+(Standardtal!$E$9*AB$7))*AB11))</f>
        <v/>
      </c>
      <c r="AX11" s="246" t="str">
        <f>IF($C11="","",IF(AC11="",0,((Standardtal!$E$8*AC$7)+(Standardtal!$E$9*AC$7))*AC11))</f>
        <v/>
      </c>
      <c r="AY11" s="246" t="str">
        <f>IF($C11="","",IF(AD11="",0,((Standardtal!$E$8*AD$7)+(Standardtal!$E$9*AD$7))*AD11))</f>
        <v/>
      </c>
      <c r="AZ11" s="246" t="str">
        <f>IF($C11="","",IF(AE11="",0,((Standardtal!$E$8*AE$7)+(Standardtal!$E$9*AE$7))*AE11))</f>
        <v/>
      </c>
      <c r="BA11" s="246" t="str">
        <f>IF($C11="","",IF(AF11="",0,((Standardtal!$E$8*AF$7)+(Standardtal!$E$9*AF$7))*AF11))</f>
        <v/>
      </c>
      <c r="BB11" s="245"/>
      <c r="BC11" s="246" t="str">
        <f t="shared" si="11"/>
        <v/>
      </c>
      <c r="BD11" s="246" t="str">
        <f t="shared" si="12"/>
        <v/>
      </c>
      <c r="BE11" s="246" t="str">
        <f t="shared" si="12"/>
        <v/>
      </c>
      <c r="BF11" s="246" t="str">
        <f t="shared" si="12"/>
        <v/>
      </c>
      <c r="BG11" s="246" t="str">
        <f t="shared" si="12"/>
        <v/>
      </c>
      <c r="BH11" s="246" t="str">
        <f t="shared" si="12"/>
        <v/>
      </c>
      <c r="BI11" s="245"/>
      <c r="BJ11" s="246" t="str">
        <f>IF(C11="","",VLOOKUP(B11,Standardtal!$A$5:$B$37,2,FALSE))</f>
        <v/>
      </c>
      <c r="BK11" s="251"/>
      <c r="BL11" s="244" t="str">
        <f t="shared" si="13"/>
        <v/>
      </c>
      <c r="BM11" s="244" t="str">
        <f t="shared" si="13"/>
        <v/>
      </c>
      <c r="BN11" s="244" t="str">
        <f t="shared" si="13"/>
        <v/>
      </c>
      <c r="BO11" s="244" t="str">
        <f t="shared" si="13"/>
        <v/>
      </c>
      <c r="BP11" s="244" t="str">
        <f t="shared" si="13"/>
        <v/>
      </c>
      <c r="BQ11" s="244" t="str">
        <f t="shared" si="13"/>
        <v/>
      </c>
      <c r="BR11" s="245"/>
      <c r="BS11" s="246" t="str">
        <f t="shared" si="14"/>
        <v/>
      </c>
      <c r="BT11" s="246" t="str">
        <f t="shared" si="15"/>
        <v/>
      </c>
      <c r="BU11" s="246" t="str">
        <f t="shared" si="15"/>
        <v/>
      </c>
      <c r="BV11" s="246" t="str">
        <f t="shared" si="15"/>
        <v/>
      </c>
      <c r="BW11" s="246" t="str">
        <f t="shared" si="15"/>
        <v/>
      </c>
      <c r="BX11" s="246" t="str">
        <f t="shared" si="15"/>
        <v/>
      </c>
      <c r="BY11" s="39"/>
    </row>
    <row r="12" spans="1:77" s="176" customFormat="1" ht="20.100000000000001" customHeight="1" x14ac:dyDescent="0.2">
      <c r="A12" s="39"/>
      <c r="B12" s="260" t="s">
        <v>25</v>
      </c>
      <c r="C12" s="6">
        <v>1</v>
      </c>
      <c r="D12" s="269">
        <v>100</v>
      </c>
      <c r="E12" s="270">
        <v>8</v>
      </c>
      <c r="F12" s="271" t="str">
        <f>IF(H12="",E12/J12,"")</f>
        <v/>
      </c>
      <c r="G12" s="272" t="s">
        <v>34</v>
      </c>
      <c r="H12" s="28">
        <v>16</v>
      </c>
      <c r="I12" s="28"/>
      <c r="J12" s="273">
        <v>0.2</v>
      </c>
      <c r="K12" s="125"/>
      <c r="L12" s="143"/>
      <c r="M12" s="244">
        <f t="shared" si="16"/>
        <v>1</v>
      </c>
      <c r="N12" s="244">
        <f t="shared" si="8"/>
        <v>1</v>
      </c>
      <c r="O12" s="244">
        <f t="shared" si="8"/>
        <v>1</v>
      </c>
      <c r="P12" s="244">
        <f t="shared" si="8"/>
        <v>1</v>
      </c>
      <c r="Q12" s="244">
        <f t="shared" si="8"/>
        <v>1</v>
      </c>
      <c r="R12" s="244">
        <f t="shared" si="8"/>
        <v>1</v>
      </c>
      <c r="S12" s="247"/>
      <c r="T12" s="244" t="str">
        <f t="shared" si="9"/>
        <v/>
      </c>
      <c r="U12" s="244" t="str">
        <f t="shared" si="9"/>
        <v/>
      </c>
      <c r="V12" s="244" t="str">
        <f t="shared" si="9"/>
        <v/>
      </c>
      <c r="W12" s="244" t="str">
        <f t="shared" si="9"/>
        <v/>
      </c>
      <c r="X12" s="244" t="str">
        <f t="shared" si="9"/>
        <v/>
      </c>
      <c r="Y12" s="244" t="str">
        <f t="shared" si="9"/>
        <v/>
      </c>
      <c r="Z12" s="247"/>
      <c r="AA12" s="248" t="str">
        <f t="shared" si="10"/>
        <v/>
      </c>
      <c r="AB12" s="248" t="str">
        <f t="shared" si="10"/>
        <v/>
      </c>
      <c r="AC12" s="248" t="str">
        <f t="shared" si="10"/>
        <v/>
      </c>
      <c r="AD12" s="248" t="str">
        <f t="shared" si="10"/>
        <v/>
      </c>
      <c r="AE12" s="248" t="str">
        <f t="shared" si="10"/>
        <v/>
      </c>
      <c r="AF12" s="248" t="str">
        <f t="shared" si="10"/>
        <v/>
      </c>
      <c r="AG12" s="249"/>
      <c r="AH12" s="246">
        <f>IF($C12="","",IF($E12="",Standardtal!$E$5*M12*M$7*2,(Standardtal!$E$5*M12*M$7+Standardtal!$E$6*M$7*M12)))</f>
        <v>8.697258064516129</v>
      </c>
      <c r="AI12" s="246">
        <f>IF($C12="","",IF($E12="",Standardtal!$E$5*N12*N$7*2,(Standardtal!$E$5*N12*N$7+Standardtal!$E$6*N$7*N12)))</f>
        <v>8.697258064516129</v>
      </c>
      <c r="AJ12" s="246">
        <f>IF($C12="","",IF($E12="",Standardtal!$E$5*O12*O$7*2,(Standardtal!$E$5*O12*O$7+Standardtal!$E$6*O$7*O12)))</f>
        <v>8.697258064516129</v>
      </c>
      <c r="AK12" s="246">
        <f>IF($C12="","",IF($E12="",Standardtal!$E$5*P12*P$7*2,(Standardtal!$E$5*P12*P$7+Standardtal!$E$6*P$7*P12)))</f>
        <v>8.697258064516129</v>
      </c>
      <c r="AL12" s="246">
        <f>IF($C12="","",IF($E12="",Standardtal!$E$5*Q12*Q$7*2,(Standardtal!$E$5*Q12*Q$7+Standardtal!$E$6*Q$7*Q12)))</f>
        <v>8.697258064516129</v>
      </c>
      <c r="AM12" s="246">
        <f>IF($C12="","",IF($E12="",Standardtal!$E$5*R12*R$7*2,(Standardtal!$E$5*R12*R$7+Standardtal!$E$6*R$7*R12)))</f>
        <v>8.697258064516129</v>
      </c>
      <c r="AN12" s="250"/>
      <c r="AO12" s="246">
        <f>IF($C12="","",IF(T12="",0,((Standardtal!$E$5*T$7)+(Standardtal!$E$6*T$7))*T12))</f>
        <v>0</v>
      </c>
      <c r="AP12" s="246">
        <f>IF($C12="","",IF(U12="",0,((Standardtal!$E$5*U$7)+(Standardtal!$E$6*U$7))*U12))</f>
        <v>0</v>
      </c>
      <c r="AQ12" s="246">
        <f>IF($C12="","",IF(V12="",0,((Standardtal!$E$5*V$7)+(Standardtal!$E$6*V$7))*V12))</f>
        <v>0</v>
      </c>
      <c r="AR12" s="246">
        <f>IF($C12="","",IF(W12="",0,((Standardtal!$E$5*W$7)+(Standardtal!$E$6*W$7))*W12))</f>
        <v>0</v>
      </c>
      <c r="AS12" s="246">
        <f>IF($C12="","",IF(X12="",0,((Standardtal!$E$5*X$7)+(Standardtal!$E$6*X$7))*X12))</f>
        <v>0</v>
      </c>
      <c r="AT12" s="246">
        <f>IF($C12="","",IF(Y12="",0,((Standardtal!$E$5*Y$7)+(Standardtal!$E$6*Y$7))*Y12))</f>
        <v>0</v>
      </c>
      <c r="AU12" s="250"/>
      <c r="AV12" s="246">
        <f>IF($C12="","",IF(AA12="",0,((Standardtal!$E$8*AA$7)+(Standardtal!$E$9*AA$7))*AA12))</f>
        <v>0</v>
      </c>
      <c r="AW12" s="246">
        <f>IF($C12="","",IF(AB12="",0,((Standardtal!$E$8*AB$7)+(Standardtal!$E$9*AB$7))*AB12))</f>
        <v>0</v>
      </c>
      <c r="AX12" s="246">
        <f>IF($C12="","",IF(AC12="",0,((Standardtal!$E$8*AC$7)+(Standardtal!$E$9*AC$7))*AC12))</f>
        <v>0</v>
      </c>
      <c r="AY12" s="246">
        <f>IF($C12="","",IF(AD12="",0,((Standardtal!$E$8*AD$7)+(Standardtal!$E$9*AD$7))*AD12))</f>
        <v>0</v>
      </c>
      <c r="AZ12" s="246">
        <f>IF($C12="","",IF(AE12="",0,((Standardtal!$E$8*AE$7)+(Standardtal!$E$9*AE$7))*AE12))</f>
        <v>0</v>
      </c>
      <c r="BA12" s="246">
        <f>IF($C12="","",IF(AF12="",0,((Standardtal!$E$8*AF$7)+(Standardtal!$E$9*AF$7))*AF12))</f>
        <v>0</v>
      </c>
      <c r="BB12" s="245"/>
      <c r="BC12" s="246">
        <f t="shared" si="11"/>
        <v>8.697258064516129</v>
      </c>
      <c r="BD12" s="246">
        <f t="shared" si="12"/>
        <v>8.697258064516129</v>
      </c>
      <c r="BE12" s="246">
        <f t="shared" si="12"/>
        <v>8.697258064516129</v>
      </c>
      <c r="BF12" s="246">
        <f t="shared" si="12"/>
        <v>8.697258064516129</v>
      </c>
      <c r="BG12" s="246">
        <f t="shared" si="12"/>
        <v>8.697258064516129</v>
      </c>
      <c r="BH12" s="246">
        <f t="shared" si="12"/>
        <v>8.697258064516129</v>
      </c>
      <c r="BI12" s="245"/>
      <c r="BJ12" s="246">
        <f>IF(C12="","",VLOOKUP(B12,Standardtal!$A$5:$B$37,2,FALSE))</f>
        <v>3.6</v>
      </c>
      <c r="BK12" s="251"/>
      <c r="BL12" s="244">
        <f t="shared" si="13"/>
        <v>3.6</v>
      </c>
      <c r="BM12" s="244">
        <f t="shared" si="13"/>
        <v>10.8</v>
      </c>
      <c r="BN12" s="244">
        <f t="shared" si="13"/>
        <v>25.2</v>
      </c>
      <c r="BO12" s="244">
        <f t="shared" si="13"/>
        <v>36</v>
      </c>
      <c r="BP12" s="244">
        <f t="shared" si="13"/>
        <v>43.2</v>
      </c>
      <c r="BQ12" s="244">
        <f t="shared" si="13"/>
        <v>54</v>
      </c>
      <c r="BR12" s="245"/>
      <c r="BS12" s="246">
        <f t="shared" si="14"/>
        <v>70.725181328121934</v>
      </c>
      <c r="BT12" s="246">
        <f t="shared" si="15"/>
        <v>44.607595774426507</v>
      </c>
      <c r="BU12" s="246">
        <f t="shared" si="15"/>
        <v>25.65770378230231</v>
      </c>
      <c r="BV12" s="246">
        <f t="shared" si="15"/>
        <v>19.458146743503786</v>
      </c>
      <c r="BW12" s="246">
        <f t="shared" si="15"/>
        <v>16.758608043808643</v>
      </c>
      <c r="BX12" s="246">
        <f t="shared" si="15"/>
        <v>13.871831612742236</v>
      </c>
      <c r="BY12" s="39"/>
    </row>
    <row r="13" spans="1:77" s="176" customFormat="1" ht="19.5" customHeight="1" x14ac:dyDescent="0.2">
      <c r="A13" s="39"/>
      <c r="B13" s="260" t="s">
        <v>24</v>
      </c>
      <c r="C13" s="6">
        <v>2</v>
      </c>
      <c r="D13" s="269">
        <v>50</v>
      </c>
      <c r="E13" s="270">
        <v>25</v>
      </c>
      <c r="F13" s="271">
        <f>IF(E13="","",E13/J13)</f>
        <v>0.83333333333333337</v>
      </c>
      <c r="G13" s="272" t="s">
        <v>33</v>
      </c>
      <c r="H13" s="274">
        <f>E13</f>
        <v>25</v>
      </c>
      <c r="I13" s="28"/>
      <c r="J13" s="273">
        <v>30</v>
      </c>
      <c r="K13" s="125"/>
      <c r="L13" s="143"/>
      <c r="M13" s="244">
        <f>IF($C13="","",IF($D13="",0,(ROUNDUP((M$8/$D13),0)*$C13)))</f>
        <v>2</v>
      </c>
      <c r="N13" s="244">
        <f t="shared" si="8"/>
        <v>2</v>
      </c>
      <c r="O13" s="244">
        <f t="shared" si="8"/>
        <v>2</v>
      </c>
      <c r="P13" s="244">
        <f t="shared" si="8"/>
        <v>2</v>
      </c>
      <c r="Q13" s="244">
        <f t="shared" si="8"/>
        <v>2</v>
      </c>
      <c r="R13" s="244">
        <f t="shared" si="8"/>
        <v>2</v>
      </c>
      <c r="S13" s="247"/>
      <c r="T13" s="244">
        <f t="shared" si="9"/>
        <v>2</v>
      </c>
      <c r="U13" s="244">
        <f t="shared" si="9"/>
        <v>6</v>
      </c>
      <c r="V13" s="244">
        <f t="shared" si="9"/>
        <v>16</v>
      </c>
      <c r="W13" s="244">
        <f t="shared" si="9"/>
        <v>22</v>
      </c>
      <c r="X13" s="244">
        <f t="shared" si="9"/>
        <v>28</v>
      </c>
      <c r="Y13" s="244">
        <f t="shared" si="9"/>
        <v>34</v>
      </c>
      <c r="Z13" s="247"/>
      <c r="AA13" s="248" t="str">
        <f t="shared" si="10"/>
        <v/>
      </c>
      <c r="AB13" s="248" t="str">
        <f t="shared" si="10"/>
        <v/>
      </c>
      <c r="AC13" s="248" t="str">
        <f t="shared" si="10"/>
        <v/>
      </c>
      <c r="AD13" s="248" t="str">
        <f t="shared" si="10"/>
        <v/>
      </c>
      <c r="AE13" s="248" t="str">
        <f t="shared" si="10"/>
        <v/>
      </c>
      <c r="AF13" s="248" t="str">
        <f t="shared" si="10"/>
        <v/>
      </c>
      <c r="AG13" s="249"/>
      <c r="AH13" s="246">
        <f>IF($C13="","",IF($E13="",Standardtal!$E$5*M13*M$7*2,(Standardtal!$E$5*M13*M$7+Standardtal!$E$6*M$7*M13)))</f>
        <v>17.394516129032258</v>
      </c>
      <c r="AI13" s="246">
        <f>IF($C13="","",IF($E13="",Standardtal!$E$5*N13*N$7*2,(Standardtal!$E$5*N13*N$7+Standardtal!$E$6*N$7*N13)))</f>
        <v>17.394516129032258</v>
      </c>
      <c r="AJ13" s="246">
        <f>IF($C13="","",IF($E13="",Standardtal!$E$5*O13*O$7*2,(Standardtal!$E$5*O13*O$7+Standardtal!$E$6*O$7*O13)))</f>
        <v>17.394516129032258</v>
      </c>
      <c r="AK13" s="246">
        <f>IF($C13="","",IF($E13="",Standardtal!$E$5*P13*P$7*2,(Standardtal!$E$5*P13*P$7+Standardtal!$E$6*P$7*P13)))</f>
        <v>17.394516129032258</v>
      </c>
      <c r="AL13" s="246">
        <f>IF($C13="","",IF($E13="",Standardtal!$E$5*Q13*Q$7*2,(Standardtal!$E$5*Q13*Q$7+Standardtal!$E$6*Q$7*Q13)))</f>
        <v>17.394516129032258</v>
      </c>
      <c r="AM13" s="246">
        <f>IF($C13="","",IF($E13="",Standardtal!$E$5*R13*R$7*2,(Standardtal!$E$5*R13*R$7+Standardtal!$E$6*R$7*R13)))</f>
        <v>17.394516129032258</v>
      </c>
      <c r="AN13" s="250"/>
      <c r="AO13" s="246">
        <f>IF($C13="","",IF(T13="",0,((Standardtal!$E$5*T$7)+(Standardtal!$E$6*T$7))*T13))</f>
        <v>17.394516129032258</v>
      </c>
      <c r="AP13" s="246">
        <f>IF($C13="","",IF(U13="",0,((Standardtal!$E$5*U$7)+(Standardtal!$E$6*U$7))*U13))</f>
        <v>52.183548387096778</v>
      </c>
      <c r="AQ13" s="246">
        <f>IF($C13="","",IF(V13="",0,((Standardtal!$E$5*V$7)+(Standardtal!$E$6*V$7))*V13))</f>
        <v>139.15612903225806</v>
      </c>
      <c r="AR13" s="246">
        <f>IF($C13="","",IF(W13="",0,((Standardtal!$E$5*W$7)+(Standardtal!$E$6*W$7))*W13))</f>
        <v>191.33967741935484</v>
      </c>
      <c r="AS13" s="246">
        <f>IF($C13="","",IF(X13="",0,((Standardtal!$E$5*X$7)+(Standardtal!$E$6*X$7))*X13))</f>
        <v>243.52322580645162</v>
      </c>
      <c r="AT13" s="246">
        <f>IF($C13="","",IF(Y13="",0,((Standardtal!$E$5*Y$7)+(Standardtal!$E$6*Y$7))*Y13))</f>
        <v>295.70677419354837</v>
      </c>
      <c r="AU13" s="250"/>
      <c r="AV13" s="246">
        <f>IF($C13="","",IF(AA13="",0,((Standardtal!$E$8*AA$7)+(Standardtal!$E$9*AA$7))*AA13))</f>
        <v>0</v>
      </c>
      <c r="AW13" s="246">
        <f>IF($C13="","",IF(AB13="",0,((Standardtal!$E$8*AB$7)+(Standardtal!$E$9*AB$7))*AB13))</f>
        <v>0</v>
      </c>
      <c r="AX13" s="246">
        <f>IF($C13="","",IF(AC13="",0,((Standardtal!$E$8*AC$7)+(Standardtal!$E$9*AC$7))*AC13))</f>
        <v>0</v>
      </c>
      <c r="AY13" s="246">
        <f>IF($C13="","",IF(AD13="",0,((Standardtal!$E$8*AD$7)+(Standardtal!$E$9*AD$7))*AD13))</f>
        <v>0</v>
      </c>
      <c r="AZ13" s="246">
        <f>IF($C13="","",IF(AE13="",0,((Standardtal!$E$8*AE$7)+(Standardtal!$E$9*AE$7))*AE13))</f>
        <v>0</v>
      </c>
      <c r="BA13" s="246">
        <f>IF($C13="","",IF(AF13="",0,((Standardtal!$E$8*AF$7)+(Standardtal!$E$9*AF$7))*AF13))</f>
        <v>0</v>
      </c>
      <c r="BB13" s="245"/>
      <c r="BC13" s="246">
        <f t="shared" si="11"/>
        <v>34.789032258064516</v>
      </c>
      <c r="BD13" s="246">
        <f t="shared" si="12"/>
        <v>69.578064516129032</v>
      </c>
      <c r="BE13" s="246">
        <f t="shared" si="12"/>
        <v>156.55064516129033</v>
      </c>
      <c r="BF13" s="246">
        <f t="shared" si="12"/>
        <v>208.73419354838711</v>
      </c>
      <c r="BG13" s="246">
        <f t="shared" si="12"/>
        <v>260.91774193548389</v>
      </c>
      <c r="BH13" s="246">
        <f t="shared" si="12"/>
        <v>313.10129032258061</v>
      </c>
      <c r="BI13" s="245"/>
      <c r="BJ13" s="246">
        <f>IF(C13="","",VLOOKUP(B13,Standardtal!$A$5:$B$37,2,FALSE))</f>
        <v>14.4</v>
      </c>
      <c r="BK13" s="251"/>
      <c r="BL13" s="244">
        <f t="shared" si="13"/>
        <v>28.8</v>
      </c>
      <c r="BM13" s="244">
        <f t="shared" si="13"/>
        <v>86.4</v>
      </c>
      <c r="BN13" s="244">
        <f t="shared" si="13"/>
        <v>201.6</v>
      </c>
      <c r="BO13" s="244">
        <f t="shared" si="13"/>
        <v>288</v>
      </c>
      <c r="BP13" s="244">
        <f t="shared" si="13"/>
        <v>345.6</v>
      </c>
      <c r="BQ13" s="244">
        <f t="shared" si="13"/>
        <v>432</v>
      </c>
      <c r="BR13" s="245"/>
      <c r="BS13" s="246">
        <f t="shared" si="14"/>
        <v>54.709170784168492</v>
      </c>
      <c r="BT13" s="246">
        <f t="shared" si="15"/>
        <v>44.607595774426507</v>
      </c>
      <c r="BU13" s="246">
        <f t="shared" si="15"/>
        <v>43.710837122962317</v>
      </c>
      <c r="BV13" s="246">
        <f t="shared" si="15"/>
        <v>42.021305611620683</v>
      </c>
      <c r="BW13" s="246">
        <f t="shared" si="15"/>
        <v>43.01897931342593</v>
      </c>
      <c r="BX13" s="246">
        <f t="shared" si="15"/>
        <v>42.021305611620676</v>
      </c>
      <c r="BY13" s="39"/>
    </row>
    <row r="14" spans="1:77" s="176" customFormat="1" ht="20.100000000000001" customHeight="1" x14ac:dyDescent="0.2">
      <c r="A14" s="39"/>
      <c r="B14" s="260" t="s">
        <v>13</v>
      </c>
      <c r="C14" s="6"/>
      <c r="D14" s="7">
        <v>100</v>
      </c>
      <c r="E14" s="261"/>
      <c r="F14" s="262"/>
      <c r="G14" s="263"/>
      <c r="H14" s="264"/>
      <c r="I14" s="265"/>
      <c r="J14" s="266"/>
      <c r="K14" s="123"/>
      <c r="L14" s="142"/>
      <c r="M14" s="244" t="str">
        <f t="shared" si="16"/>
        <v/>
      </c>
      <c r="N14" s="244" t="str">
        <f t="shared" si="8"/>
        <v/>
      </c>
      <c r="O14" s="244" t="str">
        <f t="shared" si="8"/>
        <v/>
      </c>
      <c r="P14" s="244" t="str">
        <f t="shared" si="8"/>
        <v/>
      </c>
      <c r="Q14" s="244" t="str">
        <f t="shared" si="8"/>
        <v/>
      </c>
      <c r="R14" s="244" t="str">
        <f t="shared" si="8"/>
        <v/>
      </c>
      <c r="S14" s="247"/>
      <c r="T14" s="244" t="str">
        <f t="shared" si="9"/>
        <v/>
      </c>
      <c r="U14" s="244" t="str">
        <f t="shared" si="9"/>
        <v/>
      </c>
      <c r="V14" s="244" t="str">
        <f t="shared" si="9"/>
        <v/>
      </c>
      <c r="W14" s="244" t="str">
        <f t="shared" si="9"/>
        <v/>
      </c>
      <c r="X14" s="244" t="str">
        <f t="shared" si="9"/>
        <v/>
      </c>
      <c r="Y14" s="244" t="str">
        <f t="shared" si="9"/>
        <v/>
      </c>
      <c r="Z14" s="247"/>
      <c r="AA14" s="248" t="str">
        <f t="shared" si="10"/>
        <v/>
      </c>
      <c r="AB14" s="248" t="str">
        <f t="shared" si="10"/>
        <v/>
      </c>
      <c r="AC14" s="248" t="str">
        <f t="shared" si="10"/>
        <v/>
      </c>
      <c r="AD14" s="248" t="str">
        <f t="shared" si="10"/>
        <v/>
      </c>
      <c r="AE14" s="248" t="str">
        <f t="shared" si="10"/>
        <v/>
      </c>
      <c r="AF14" s="248" t="str">
        <f t="shared" si="10"/>
        <v/>
      </c>
      <c r="AG14" s="249"/>
      <c r="AH14" s="246" t="str">
        <f>IF($C14="","",IF($E14="",Standardtal!$E$5*M14*M$7*2,(Standardtal!$E$5*M14*M$7+Standardtal!$E$6*M$7*M14)))</f>
        <v/>
      </c>
      <c r="AI14" s="246" t="str">
        <f>IF($C14="","",IF($E14="",Standardtal!$E$5*N14*N$7*2,(Standardtal!$E$5*N14*N$7+Standardtal!$E$6*N$7*N14)))</f>
        <v/>
      </c>
      <c r="AJ14" s="246" t="str">
        <f>IF($C14="","",IF($E14="",Standardtal!$E$5*O14*O$7*2,(Standardtal!$E$5*O14*O$7+Standardtal!$E$6*O$7*O14)))</f>
        <v/>
      </c>
      <c r="AK14" s="246" t="str">
        <f>IF($C14="","",IF($E14="",Standardtal!$E$5*P14*P$7*2,(Standardtal!$E$5*P14*P$7+Standardtal!$E$6*P$7*P14)))</f>
        <v/>
      </c>
      <c r="AL14" s="246" t="str">
        <f>IF($C14="","",IF($E14="",Standardtal!$E$5*Q14*Q$7*2,(Standardtal!$E$5*Q14*Q$7+Standardtal!$E$6*Q$7*Q14)))</f>
        <v/>
      </c>
      <c r="AM14" s="246" t="str">
        <f>IF($C14="","",IF($E14="",Standardtal!$E$5*R14*R$7*2,(Standardtal!$E$5*R14*R$7+Standardtal!$E$6*R$7*R14)))</f>
        <v/>
      </c>
      <c r="AN14" s="250"/>
      <c r="AO14" s="246" t="str">
        <f>IF($C14="","",IF(T14="",0,((Standardtal!$E$5*T$7)+(Standardtal!$E$6*T$7))*T14))</f>
        <v/>
      </c>
      <c r="AP14" s="246" t="str">
        <f>IF($C14="","",IF(U14="",0,((Standardtal!$E$5*U$7)+(Standardtal!$E$6*U$7))*U14))</f>
        <v/>
      </c>
      <c r="AQ14" s="246" t="str">
        <f>IF($C14="","",IF(V14="",0,((Standardtal!$E$5*V$7)+(Standardtal!$E$6*V$7))*V14))</f>
        <v/>
      </c>
      <c r="AR14" s="246" t="str">
        <f>IF($C14="","",IF(W14="",0,((Standardtal!$E$5*W$7)+(Standardtal!$E$6*W$7))*W14))</f>
        <v/>
      </c>
      <c r="AS14" s="246" t="str">
        <f>IF($C14="","",IF(X14="",0,((Standardtal!$E$5*X$7)+(Standardtal!$E$6*X$7))*X14))</f>
        <v/>
      </c>
      <c r="AT14" s="246" t="str">
        <f>IF($C14="","",IF(Y14="",0,((Standardtal!$E$5*Y$7)+(Standardtal!$E$6*Y$7))*Y14))</f>
        <v/>
      </c>
      <c r="AU14" s="250"/>
      <c r="AV14" s="246" t="str">
        <f>IF($C14="","",IF(AA14="",0,((Standardtal!$E$8*AA$7)+(Standardtal!$E$9*AA$7))*AA14))</f>
        <v/>
      </c>
      <c r="AW14" s="246" t="str">
        <f>IF($C14="","",IF(AB14="",0,((Standardtal!$E$8*AB$7)+(Standardtal!$E$9*AB$7))*AB14))</f>
        <v/>
      </c>
      <c r="AX14" s="246" t="str">
        <f>IF($C14="","",IF(AC14="",0,((Standardtal!$E$8*AC$7)+(Standardtal!$E$9*AC$7))*AC14))</f>
        <v/>
      </c>
      <c r="AY14" s="246" t="str">
        <f>IF($C14="","",IF(AD14="",0,((Standardtal!$E$8*AD$7)+(Standardtal!$E$9*AD$7))*AD14))</f>
        <v/>
      </c>
      <c r="AZ14" s="246" t="str">
        <f>IF($C14="","",IF(AE14="",0,((Standardtal!$E$8*AE$7)+(Standardtal!$E$9*AE$7))*AE14))</f>
        <v/>
      </c>
      <c r="BA14" s="246" t="str">
        <f>IF($C14="","",IF(AF14="",0,((Standardtal!$E$8*AF$7)+(Standardtal!$E$9*AF$7))*AF14))</f>
        <v/>
      </c>
      <c r="BB14" s="245"/>
      <c r="BC14" s="246" t="str">
        <f t="shared" si="11"/>
        <v/>
      </c>
      <c r="BD14" s="246" t="str">
        <f t="shared" si="12"/>
        <v/>
      </c>
      <c r="BE14" s="246" t="str">
        <f t="shared" si="12"/>
        <v/>
      </c>
      <c r="BF14" s="246" t="str">
        <f t="shared" si="12"/>
        <v/>
      </c>
      <c r="BG14" s="246" t="str">
        <f t="shared" si="12"/>
        <v/>
      </c>
      <c r="BH14" s="246" t="str">
        <f t="shared" si="12"/>
        <v/>
      </c>
      <c r="BI14" s="245"/>
      <c r="BJ14" s="246" t="str">
        <f>IF(C14="","",VLOOKUP(B14,Standardtal!$A$5:$B$37,2,FALSE))</f>
        <v/>
      </c>
      <c r="BK14" s="251"/>
      <c r="BL14" s="244" t="str">
        <f t="shared" si="13"/>
        <v/>
      </c>
      <c r="BM14" s="244" t="str">
        <f t="shared" si="13"/>
        <v/>
      </c>
      <c r="BN14" s="244" t="str">
        <f t="shared" si="13"/>
        <v/>
      </c>
      <c r="BO14" s="244" t="str">
        <f t="shared" si="13"/>
        <v/>
      </c>
      <c r="BP14" s="244" t="str">
        <f t="shared" si="13"/>
        <v/>
      </c>
      <c r="BQ14" s="244" t="str">
        <f t="shared" si="13"/>
        <v/>
      </c>
      <c r="BR14" s="245"/>
      <c r="BS14" s="246" t="str">
        <f t="shared" si="14"/>
        <v/>
      </c>
      <c r="BT14" s="246" t="str">
        <f t="shared" si="15"/>
        <v/>
      </c>
      <c r="BU14" s="246" t="str">
        <f t="shared" si="15"/>
        <v/>
      </c>
      <c r="BV14" s="246" t="str">
        <f t="shared" si="15"/>
        <v/>
      </c>
      <c r="BW14" s="246" t="str">
        <f t="shared" si="15"/>
        <v/>
      </c>
      <c r="BX14" s="246" t="str">
        <f t="shared" si="15"/>
        <v/>
      </c>
      <c r="BY14" s="39"/>
    </row>
    <row r="15" spans="1:77" s="176" customFormat="1" ht="20.100000000000001" customHeight="1" x14ac:dyDescent="0.2">
      <c r="A15" s="39"/>
      <c r="B15" s="260" t="s">
        <v>14</v>
      </c>
      <c r="C15" s="6"/>
      <c r="D15" s="7">
        <v>100</v>
      </c>
      <c r="E15" s="261"/>
      <c r="F15" s="262"/>
      <c r="G15" s="263"/>
      <c r="H15" s="264"/>
      <c r="I15" s="265"/>
      <c r="J15" s="266"/>
      <c r="K15" s="123"/>
      <c r="L15" s="142"/>
      <c r="M15" s="244" t="str">
        <f t="shared" si="16"/>
        <v/>
      </c>
      <c r="N15" s="244" t="str">
        <f t="shared" si="8"/>
        <v/>
      </c>
      <c r="O15" s="244" t="str">
        <f t="shared" si="8"/>
        <v/>
      </c>
      <c r="P15" s="244" t="str">
        <f t="shared" si="8"/>
        <v/>
      </c>
      <c r="Q15" s="244" t="str">
        <f t="shared" si="8"/>
        <v/>
      </c>
      <c r="R15" s="244" t="str">
        <f t="shared" si="8"/>
        <v/>
      </c>
      <c r="S15" s="247"/>
      <c r="T15" s="244" t="str">
        <f t="shared" si="9"/>
        <v/>
      </c>
      <c r="U15" s="244" t="str">
        <f t="shared" si="9"/>
        <v/>
      </c>
      <c r="V15" s="244" t="str">
        <f t="shared" si="9"/>
        <v/>
      </c>
      <c r="W15" s="244" t="str">
        <f t="shared" si="9"/>
        <v/>
      </c>
      <c r="X15" s="244" t="str">
        <f t="shared" si="9"/>
        <v/>
      </c>
      <c r="Y15" s="244" t="str">
        <f t="shared" si="9"/>
        <v/>
      </c>
      <c r="Z15" s="247"/>
      <c r="AA15" s="248" t="str">
        <f t="shared" si="10"/>
        <v/>
      </c>
      <c r="AB15" s="248" t="str">
        <f t="shared" si="10"/>
        <v/>
      </c>
      <c r="AC15" s="248" t="str">
        <f t="shared" si="10"/>
        <v/>
      </c>
      <c r="AD15" s="248" t="str">
        <f t="shared" si="10"/>
        <v/>
      </c>
      <c r="AE15" s="248" t="str">
        <f t="shared" si="10"/>
        <v/>
      </c>
      <c r="AF15" s="248" t="str">
        <f t="shared" si="10"/>
        <v/>
      </c>
      <c r="AG15" s="249"/>
      <c r="AH15" s="246" t="str">
        <f>IF($C15="","",IF($E15="",Standardtal!$E$5*M15*M$7*2,(Standardtal!$E$5*M15*M$7+Standardtal!$E$6*M$7*M15)))</f>
        <v/>
      </c>
      <c r="AI15" s="246" t="str">
        <f>IF($C15="","",IF($E15="",Standardtal!$E$5*N15*N$7*2,(Standardtal!$E$5*N15*N$7+Standardtal!$E$6*N$7*N15)))</f>
        <v/>
      </c>
      <c r="AJ15" s="246" t="str">
        <f>IF($C15="","",IF($E15="",Standardtal!$E$5*O15*O$7*2,(Standardtal!$E$5*O15*O$7+Standardtal!$E$6*O$7*O15)))</f>
        <v/>
      </c>
      <c r="AK15" s="246" t="str">
        <f>IF($C15="","",IF($E15="",Standardtal!$E$5*P15*P$7*2,(Standardtal!$E$5*P15*P$7+Standardtal!$E$6*P$7*P15)))</f>
        <v/>
      </c>
      <c r="AL15" s="246" t="str">
        <f>IF($C15="","",IF($E15="",Standardtal!$E$5*Q15*Q$7*2,(Standardtal!$E$5*Q15*Q$7+Standardtal!$E$6*Q$7*Q15)))</f>
        <v/>
      </c>
      <c r="AM15" s="246" t="str">
        <f>IF($C15="","",IF($E15="",Standardtal!$E$5*R15*R$7*2,(Standardtal!$E$5*R15*R$7+Standardtal!$E$6*R$7*R15)))</f>
        <v/>
      </c>
      <c r="AN15" s="250"/>
      <c r="AO15" s="246" t="str">
        <f>IF($C15="","",IF(T15="",0,((Standardtal!$E$5*T$7)+(Standardtal!$E$6*T$7))*T15))</f>
        <v/>
      </c>
      <c r="AP15" s="246" t="str">
        <f>IF($C15="","",IF(U15="",0,((Standardtal!$E$5*U$7)+(Standardtal!$E$6*U$7))*U15))</f>
        <v/>
      </c>
      <c r="AQ15" s="246" t="str">
        <f>IF($C15="","",IF(V15="",0,((Standardtal!$E$5*V$7)+(Standardtal!$E$6*V$7))*V15))</f>
        <v/>
      </c>
      <c r="AR15" s="246" t="str">
        <f>IF($C15="","",IF(W15="",0,((Standardtal!$E$5*W$7)+(Standardtal!$E$6*W$7))*W15))</f>
        <v/>
      </c>
      <c r="AS15" s="246" t="str">
        <f>IF($C15="","",IF(X15="",0,((Standardtal!$E$5*X$7)+(Standardtal!$E$6*X$7))*X15))</f>
        <v/>
      </c>
      <c r="AT15" s="246" t="str">
        <f>IF($C15="","",IF(Y15="",0,((Standardtal!$E$5*Y$7)+(Standardtal!$E$6*Y$7))*Y15))</f>
        <v/>
      </c>
      <c r="AU15" s="250"/>
      <c r="AV15" s="246" t="str">
        <f>IF($C15="","",IF(AA15="",0,((Standardtal!$E$8*AA$7)+(Standardtal!$E$9*AA$7))*AA15))</f>
        <v/>
      </c>
      <c r="AW15" s="246" t="str">
        <f>IF($C15="","",IF(AB15="",0,((Standardtal!$E$8*AB$7)+(Standardtal!$E$9*AB$7))*AB15))</f>
        <v/>
      </c>
      <c r="AX15" s="246" t="str">
        <f>IF($C15="","",IF(AC15="",0,((Standardtal!$E$8*AC$7)+(Standardtal!$E$9*AC$7))*AC15))</f>
        <v/>
      </c>
      <c r="AY15" s="246" t="str">
        <f>IF($C15="","",IF(AD15="",0,((Standardtal!$E$8*AD$7)+(Standardtal!$E$9*AD$7))*AD15))</f>
        <v/>
      </c>
      <c r="AZ15" s="246" t="str">
        <f>IF($C15="","",IF(AE15="",0,((Standardtal!$E$8*AE$7)+(Standardtal!$E$9*AE$7))*AE15))</f>
        <v/>
      </c>
      <c r="BA15" s="246" t="str">
        <f>IF($C15="","",IF(AF15="",0,((Standardtal!$E$8*AF$7)+(Standardtal!$E$9*AF$7))*AF15))</f>
        <v/>
      </c>
      <c r="BB15" s="245"/>
      <c r="BC15" s="246" t="str">
        <f t="shared" si="11"/>
        <v/>
      </c>
      <c r="BD15" s="246" t="str">
        <f t="shared" si="12"/>
        <v/>
      </c>
      <c r="BE15" s="246" t="str">
        <f t="shared" si="12"/>
        <v/>
      </c>
      <c r="BF15" s="246" t="str">
        <f t="shared" si="12"/>
        <v/>
      </c>
      <c r="BG15" s="246" t="str">
        <f t="shared" si="12"/>
        <v/>
      </c>
      <c r="BH15" s="246" t="str">
        <f t="shared" si="12"/>
        <v/>
      </c>
      <c r="BI15" s="245"/>
      <c r="BJ15" s="246" t="str">
        <f>IF(C15="","",VLOOKUP(B15,Standardtal!$A$5:$B$37,2,FALSE))</f>
        <v/>
      </c>
      <c r="BK15" s="251"/>
      <c r="BL15" s="244" t="str">
        <f t="shared" si="13"/>
        <v/>
      </c>
      <c r="BM15" s="244" t="str">
        <f t="shared" si="13"/>
        <v/>
      </c>
      <c r="BN15" s="244" t="str">
        <f t="shared" si="13"/>
        <v/>
      </c>
      <c r="BO15" s="244" t="str">
        <f t="shared" si="13"/>
        <v/>
      </c>
      <c r="BP15" s="244" t="str">
        <f t="shared" si="13"/>
        <v/>
      </c>
      <c r="BQ15" s="244" t="str">
        <f t="shared" si="13"/>
        <v/>
      </c>
      <c r="BR15" s="245"/>
      <c r="BS15" s="246" t="str">
        <f t="shared" si="14"/>
        <v/>
      </c>
      <c r="BT15" s="246" t="str">
        <f t="shared" si="15"/>
        <v/>
      </c>
      <c r="BU15" s="246" t="str">
        <f t="shared" si="15"/>
        <v/>
      </c>
      <c r="BV15" s="246" t="str">
        <f t="shared" si="15"/>
        <v/>
      </c>
      <c r="BW15" s="246" t="str">
        <f t="shared" si="15"/>
        <v/>
      </c>
      <c r="BX15" s="246" t="str">
        <f t="shared" si="15"/>
        <v/>
      </c>
      <c r="BY15" s="39"/>
    </row>
    <row r="16" spans="1:77" s="176" customFormat="1" ht="20.100000000000001" customHeight="1" x14ac:dyDescent="0.2">
      <c r="A16" s="39"/>
      <c r="B16" s="260" t="s">
        <v>35</v>
      </c>
      <c r="C16" s="6"/>
      <c r="D16" s="262"/>
      <c r="E16" s="275"/>
      <c r="F16" s="262"/>
      <c r="G16" s="272" t="s">
        <v>37</v>
      </c>
      <c r="H16" s="28">
        <v>16</v>
      </c>
      <c r="I16" s="28"/>
      <c r="J16" s="29">
        <v>8</v>
      </c>
      <c r="K16" s="126"/>
      <c r="L16" s="143"/>
      <c r="M16" s="244" t="str">
        <f t="shared" si="16"/>
        <v/>
      </c>
      <c r="N16" s="244" t="str">
        <f t="shared" si="8"/>
        <v/>
      </c>
      <c r="O16" s="244" t="str">
        <f t="shared" si="8"/>
        <v/>
      </c>
      <c r="P16" s="244" t="str">
        <f t="shared" si="8"/>
        <v/>
      </c>
      <c r="Q16" s="244" t="str">
        <f t="shared" si="8"/>
        <v/>
      </c>
      <c r="R16" s="244" t="str">
        <f t="shared" si="8"/>
        <v/>
      </c>
      <c r="S16" s="247"/>
      <c r="T16" s="244" t="str">
        <f t="shared" si="9"/>
        <v/>
      </c>
      <c r="U16" s="244" t="str">
        <f t="shared" si="9"/>
        <v/>
      </c>
      <c r="V16" s="244" t="str">
        <f t="shared" si="9"/>
        <v/>
      </c>
      <c r="W16" s="244" t="str">
        <f t="shared" si="9"/>
        <v/>
      </c>
      <c r="X16" s="244" t="str">
        <f t="shared" si="9"/>
        <v/>
      </c>
      <c r="Y16" s="244" t="str">
        <f t="shared" si="9"/>
        <v/>
      </c>
      <c r="Z16" s="247"/>
      <c r="AA16" s="248" t="str">
        <f t="shared" si="10"/>
        <v/>
      </c>
      <c r="AB16" s="248" t="str">
        <f t="shared" si="10"/>
        <v/>
      </c>
      <c r="AC16" s="248" t="str">
        <f t="shared" si="10"/>
        <v/>
      </c>
      <c r="AD16" s="248" t="str">
        <f t="shared" si="10"/>
        <v/>
      </c>
      <c r="AE16" s="248" t="str">
        <f t="shared" si="10"/>
        <v/>
      </c>
      <c r="AF16" s="248" t="str">
        <f t="shared" si="10"/>
        <v/>
      </c>
      <c r="AG16" s="249"/>
      <c r="AH16" s="246" t="str">
        <f>IF($C16="","",IF($E16="",Standardtal!$E$5*M16*M$7*2,(Standardtal!$E$5*M16*M$7+Standardtal!$E$6*M$7*M16)))</f>
        <v/>
      </c>
      <c r="AI16" s="246" t="str">
        <f>IF($C16="","",IF($E16="",Standardtal!$E$5*N16*N$7*2,(Standardtal!$E$5*N16*N$7+Standardtal!$E$6*N$7*N16)))</f>
        <v/>
      </c>
      <c r="AJ16" s="246" t="str">
        <f>IF($C16="","",IF($E16="",Standardtal!$E$5*O16*O$7*2,(Standardtal!$E$5*O16*O$7+Standardtal!$E$6*O$7*O16)))</f>
        <v/>
      </c>
      <c r="AK16" s="246" t="str">
        <f>IF($C16="","",IF($E16="",Standardtal!$E$5*P16*P$7*2,(Standardtal!$E$5*P16*P$7+Standardtal!$E$6*P$7*P16)))</f>
        <v/>
      </c>
      <c r="AL16" s="246" t="str">
        <f>IF($C16="","",IF($E16="",Standardtal!$E$5*Q16*Q$7*2,(Standardtal!$E$5*Q16*Q$7+Standardtal!$E$6*Q$7*Q16)))</f>
        <v/>
      </c>
      <c r="AM16" s="246" t="str">
        <f>IF($C16="","",IF($E16="",Standardtal!$E$5*R16*R$7*2,(Standardtal!$E$5*R16*R$7+Standardtal!$E$6*R$7*R16)))</f>
        <v/>
      </c>
      <c r="AN16" s="250"/>
      <c r="AO16" s="246" t="str">
        <f>IF($C16="","",IF(T16="",0,((Standardtal!$E$5*T$7)+(Standardtal!$E$6*T$7))*T16))</f>
        <v/>
      </c>
      <c r="AP16" s="246" t="str">
        <f>IF($C16="","",IF(U16="",0,((Standardtal!$E$5*U$7)+(Standardtal!$E$6*U$7))*U16))</f>
        <v/>
      </c>
      <c r="AQ16" s="246" t="str">
        <f>IF($C16="","",IF(V16="",0,((Standardtal!$E$5*V$7)+(Standardtal!$E$6*V$7))*V16))</f>
        <v/>
      </c>
      <c r="AR16" s="246" t="str">
        <f>IF($C16="","",IF(W16="",0,((Standardtal!$E$5*W$7)+(Standardtal!$E$6*W$7))*W16))</f>
        <v/>
      </c>
      <c r="AS16" s="246" t="str">
        <f>IF($C16="","",IF(X16="",0,((Standardtal!$E$5*X$7)+(Standardtal!$E$6*X$7))*X16))</f>
        <v/>
      </c>
      <c r="AT16" s="246" t="str">
        <f>IF($C16="","",IF(Y16="",0,((Standardtal!$E$5*Y$7)+(Standardtal!$E$6*Y$7))*Y16))</f>
        <v/>
      </c>
      <c r="AU16" s="250"/>
      <c r="AV16" s="246" t="str">
        <f>IF($C16="","",IF(AA16="",0,((Standardtal!$E$8*AA$7)+(Standardtal!$E$9*AA$7))*AA16))</f>
        <v/>
      </c>
      <c r="AW16" s="246" t="str">
        <f>IF($C16="","",IF(AB16="",0,((Standardtal!$E$8*AB$7)+(Standardtal!$E$9*AB$7))*AB16))</f>
        <v/>
      </c>
      <c r="AX16" s="246" t="str">
        <f>IF($C16="","",IF(AC16="",0,((Standardtal!$E$8*AC$7)+(Standardtal!$E$9*AC$7))*AC16))</f>
        <v/>
      </c>
      <c r="AY16" s="246" t="str">
        <f>IF($C16="","",IF(AD16="",0,((Standardtal!$E$8*AD$7)+(Standardtal!$E$9*AD$7))*AD16))</f>
        <v/>
      </c>
      <c r="AZ16" s="246" t="str">
        <f>IF($C16="","",IF(AE16="",0,((Standardtal!$E$8*AE$7)+(Standardtal!$E$9*AE$7))*AE16))</f>
        <v/>
      </c>
      <c r="BA16" s="246" t="str">
        <f>IF($C16="","",IF(AF16="",0,((Standardtal!$E$8*AF$7)+(Standardtal!$E$9*AF$7))*AF16))</f>
        <v/>
      </c>
      <c r="BB16" s="245"/>
      <c r="BC16" s="246" t="str">
        <f t="shared" si="11"/>
        <v/>
      </c>
      <c r="BD16" s="246" t="str">
        <f t="shared" si="12"/>
        <v/>
      </c>
      <c r="BE16" s="246" t="str">
        <f t="shared" si="12"/>
        <v/>
      </c>
      <c r="BF16" s="246" t="str">
        <f t="shared" si="12"/>
        <v/>
      </c>
      <c r="BG16" s="246" t="str">
        <f t="shared" si="12"/>
        <v/>
      </c>
      <c r="BH16" s="246" t="str">
        <f t="shared" si="12"/>
        <v/>
      </c>
      <c r="BI16" s="245"/>
      <c r="BJ16" s="246" t="str">
        <f>IF(C16="","",VLOOKUP(B16,Standardtal!$A$5:$B$37,2,FALSE))</f>
        <v/>
      </c>
      <c r="BK16" s="251"/>
      <c r="BL16" s="244" t="str">
        <f t="shared" si="13"/>
        <v/>
      </c>
      <c r="BM16" s="244" t="str">
        <f t="shared" si="13"/>
        <v/>
      </c>
      <c r="BN16" s="244" t="str">
        <f t="shared" si="13"/>
        <v/>
      </c>
      <c r="BO16" s="244" t="str">
        <f t="shared" si="13"/>
        <v/>
      </c>
      <c r="BP16" s="244" t="str">
        <f t="shared" si="13"/>
        <v/>
      </c>
      <c r="BQ16" s="244" t="str">
        <f t="shared" si="13"/>
        <v/>
      </c>
      <c r="BR16" s="245"/>
      <c r="BS16" s="246" t="str">
        <f t="shared" si="14"/>
        <v/>
      </c>
      <c r="BT16" s="246" t="str">
        <f t="shared" si="15"/>
        <v/>
      </c>
      <c r="BU16" s="246" t="str">
        <f t="shared" si="15"/>
        <v/>
      </c>
      <c r="BV16" s="246" t="str">
        <f t="shared" si="15"/>
        <v/>
      </c>
      <c r="BW16" s="246" t="str">
        <f t="shared" si="15"/>
        <v/>
      </c>
      <c r="BX16" s="246" t="str">
        <f t="shared" si="15"/>
        <v/>
      </c>
      <c r="BY16" s="39"/>
    </row>
    <row r="17" spans="1:77" s="176" customFormat="1" ht="20.100000000000001" customHeight="1" x14ac:dyDescent="0.2">
      <c r="A17" s="39"/>
      <c r="B17" s="260" t="s">
        <v>35</v>
      </c>
      <c r="C17" s="6"/>
      <c r="D17" s="262"/>
      <c r="E17" s="275"/>
      <c r="F17" s="262"/>
      <c r="G17" s="272" t="s">
        <v>38</v>
      </c>
      <c r="H17" s="28">
        <v>12</v>
      </c>
      <c r="I17" s="28"/>
      <c r="J17" s="29">
        <v>3.5</v>
      </c>
      <c r="K17" s="126"/>
      <c r="L17" s="143"/>
      <c r="M17" s="244" t="str">
        <f t="shared" si="16"/>
        <v/>
      </c>
      <c r="N17" s="244" t="str">
        <f t="shared" si="8"/>
        <v/>
      </c>
      <c r="O17" s="244" t="str">
        <f t="shared" si="8"/>
        <v/>
      </c>
      <c r="P17" s="244" t="str">
        <f t="shared" si="8"/>
        <v/>
      </c>
      <c r="Q17" s="244" t="str">
        <f t="shared" si="8"/>
        <v/>
      </c>
      <c r="R17" s="244" t="str">
        <f t="shared" si="8"/>
        <v/>
      </c>
      <c r="S17" s="247"/>
      <c r="T17" s="244" t="str">
        <f t="shared" si="9"/>
        <v/>
      </c>
      <c r="U17" s="244" t="str">
        <f t="shared" si="9"/>
        <v/>
      </c>
      <c r="V17" s="244" t="str">
        <f t="shared" si="9"/>
        <v/>
      </c>
      <c r="W17" s="244" t="str">
        <f t="shared" si="9"/>
        <v/>
      </c>
      <c r="X17" s="244" t="str">
        <f t="shared" si="9"/>
        <v/>
      </c>
      <c r="Y17" s="244" t="str">
        <f t="shared" si="9"/>
        <v/>
      </c>
      <c r="Z17" s="247"/>
      <c r="AA17" s="248" t="str">
        <f t="shared" si="10"/>
        <v/>
      </c>
      <c r="AB17" s="248" t="str">
        <f t="shared" si="10"/>
        <v/>
      </c>
      <c r="AC17" s="248" t="str">
        <f t="shared" si="10"/>
        <v/>
      </c>
      <c r="AD17" s="248" t="str">
        <f t="shared" si="10"/>
        <v/>
      </c>
      <c r="AE17" s="248" t="str">
        <f t="shared" si="10"/>
        <v/>
      </c>
      <c r="AF17" s="248" t="str">
        <f t="shared" si="10"/>
        <v/>
      </c>
      <c r="AG17" s="249"/>
      <c r="AH17" s="246" t="str">
        <f>IF($C17="","",IF($E17="",Standardtal!$E$5*M17*M$7*2,(Standardtal!$E$5*M17*M$7+Standardtal!$E$6*M$7*M17)))</f>
        <v/>
      </c>
      <c r="AI17" s="246" t="str">
        <f>IF($C17="","",IF($E17="",Standardtal!$E$5*N17*N$7*2,(Standardtal!$E$5*N17*N$7+Standardtal!$E$6*N$7*N17)))</f>
        <v/>
      </c>
      <c r="AJ17" s="246" t="str">
        <f>IF($C17="","",IF($E17="",Standardtal!$E$5*O17*O$7*2,(Standardtal!$E$5*O17*O$7+Standardtal!$E$6*O$7*O17)))</f>
        <v/>
      </c>
      <c r="AK17" s="246" t="str">
        <f>IF($C17="","",IF($E17="",Standardtal!$E$5*P17*P$7*2,(Standardtal!$E$5*P17*P$7+Standardtal!$E$6*P$7*P17)))</f>
        <v/>
      </c>
      <c r="AL17" s="246" t="str">
        <f>IF($C17="","",IF($E17="",Standardtal!$E$5*Q17*Q$7*2,(Standardtal!$E$5*Q17*Q$7+Standardtal!$E$6*Q$7*Q17)))</f>
        <v/>
      </c>
      <c r="AM17" s="246" t="str">
        <f>IF($C17="","",IF($E17="",Standardtal!$E$5*R17*R$7*2,(Standardtal!$E$5*R17*R$7+Standardtal!$E$6*R$7*R17)))</f>
        <v/>
      </c>
      <c r="AN17" s="250"/>
      <c r="AO17" s="246" t="str">
        <f>IF($C17="","",IF(T17="",0,((Standardtal!$E$5*T$7)+(Standardtal!$E$6*T$7))*T17))</f>
        <v/>
      </c>
      <c r="AP17" s="246" t="str">
        <f>IF($C17="","",IF(U17="",0,((Standardtal!$E$5*U$7)+(Standardtal!$E$6*U$7))*U17))</f>
        <v/>
      </c>
      <c r="AQ17" s="246" t="str">
        <f>IF($C17="","",IF(V17="",0,((Standardtal!$E$5*V$7)+(Standardtal!$E$6*V$7))*V17))</f>
        <v/>
      </c>
      <c r="AR17" s="246" t="str">
        <f>IF($C17="","",IF(W17="",0,((Standardtal!$E$5*W$7)+(Standardtal!$E$6*W$7))*W17))</f>
        <v/>
      </c>
      <c r="AS17" s="246" t="str">
        <f>IF($C17="","",IF(X17="",0,((Standardtal!$E$5*X$7)+(Standardtal!$E$6*X$7))*X17))</f>
        <v/>
      </c>
      <c r="AT17" s="246" t="str">
        <f>IF($C17="","",IF(Y17="",0,((Standardtal!$E$5*Y$7)+(Standardtal!$E$6*Y$7))*Y17))</f>
        <v/>
      </c>
      <c r="AU17" s="250"/>
      <c r="AV17" s="246" t="str">
        <f>IF($C17="","",IF(AA17="",0,((Standardtal!$E$8*AA$7)+(Standardtal!$E$9*AA$7))*AA17))</f>
        <v/>
      </c>
      <c r="AW17" s="246" t="str">
        <f>IF($C17="","",IF(AB17="",0,((Standardtal!$E$8*AB$7)+(Standardtal!$E$9*AB$7))*AB17))</f>
        <v/>
      </c>
      <c r="AX17" s="246" t="str">
        <f>IF($C17="","",IF(AC17="",0,((Standardtal!$E$8*AC$7)+(Standardtal!$E$9*AC$7))*AC17))</f>
        <v/>
      </c>
      <c r="AY17" s="246" t="str">
        <f>IF($C17="","",IF(AD17="",0,((Standardtal!$E$8*AD$7)+(Standardtal!$E$9*AD$7))*AD17))</f>
        <v/>
      </c>
      <c r="AZ17" s="246" t="str">
        <f>IF($C17="","",IF(AE17="",0,((Standardtal!$E$8*AE$7)+(Standardtal!$E$9*AE$7))*AE17))</f>
        <v/>
      </c>
      <c r="BA17" s="246" t="str">
        <f>IF($C17="","",IF(AF17="",0,((Standardtal!$E$8*AF$7)+(Standardtal!$E$9*AF$7))*AF17))</f>
        <v/>
      </c>
      <c r="BB17" s="245"/>
      <c r="BC17" s="246" t="str">
        <f t="shared" si="11"/>
        <v/>
      </c>
      <c r="BD17" s="246" t="str">
        <f t="shared" si="12"/>
        <v/>
      </c>
      <c r="BE17" s="246" t="str">
        <f t="shared" si="12"/>
        <v/>
      </c>
      <c r="BF17" s="246" t="str">
        <f t="shared" si="12"/>
        <v/>
      </c>
      <c r="BG17" s="246" t="str">
        <f t="shared" si="12"/>
        <v/>
      </c>
      <c r="BH17" s="246" t="str">
        <f t="shared" si="12"/>
        <v/>
      </c>
      <c r="BI17" s="245"/>
      <c r="BJ17" s="246" t="str">
        <f>IF(C17="","",VLOOKUP(B17,Standardtal!$A$5:$B$37,2,FALSE))</f>
        <v/>
      </c>
      <c r="BK17" s="251"/>
      <c r="BL17" s="244" t="str">
        <f t="shared" si="13"/>
        <v/>
      </c>
      <c r="BM17" s="244" t="str">
        <f t="shared" si="13"/>
        <v/>
      </c>
      <c r="BN17" s="244" t="str">
        <f t="shared" si="13"/>
        <v/>
      </c>
      <c r="BO17" s="244" t="str">
        <f t="shared" si="13"/>
        <v/>
      </c>
      <c r="BP17" s="244" t="str">
        <f t="shared" si="13"/>
        <v/>
      </c>
      <c r="BQ17" s="244" t="str">
        <f t="shared" si="13"/>
        <v/>
      </c>
      <c r="BR17" s="245"/>
      <c r="BS17" s="246" t="str">
        <f t="shared" si="14"/>
        <v/>
      </c>
      <c r="BT17" s="246" t="str">
        <f t="shared" si="15"/>
        <v/>
      </c>
      <c r="BU17" s="246" t="str">
        <f t="shared" si="15"/>
        <v/>
      </c>
      <c r="BV17" s="246" t="str">
        <f t="shared" si="15"/>
        <v/>
      </c>
      <c r="BW17" s="246" t="str">
        <f t="shared" si="15"/>
        <v/>
      </c>
      <c r="BX17" s="246" t="str">
        <f t="shared" si="15"/>
        <v/>
      </c>
      <c r="BY17" s="39"/>
    </row>
    <row r="18" spans="1:77" s="176" customFormat="1" ht="20.100000000000001" customHeight="1" x14ac:dyDescent="0.2">
      <c r="A18" s="39"/>
      <c r="B18" s="260" t="s">
        <v>35</v>
      </c>
      <c r="C18" s="6">
        <v>1</v>
      </c>
      <c r="D18" s="262"/>
      <c r="E18" s="275"/>
      <c r="F18" s="262"/>
      <c r="G18" s="272" t="s">
        <v>107</v>
      </c>
      <c r="H18" s="28">
        <v>22</v>
      </c>
      <c r="I18" s="28">
        <v>35</v>
      </c>
      <c r="J18" s="29">
        <v>12</v>
      </c>
      <c r="K18" s="126"/>
      <c r="L18" s="143"/>
      <c r="M18" s="244">
        <f t="shared" si="16"/>
        <v>0</v>
      </c>
      <c r="N18" s="244">
        <f t="shared" si="8"/>
        <v>0</v>
      </c>
      <c r="O18" s="244">
        <f t="shared" si="8"/>
        <v>0</v>
      </c>
      <c r="P18" s="244">
        <f t="shared" si="8"/>
        <v>0</v>
      </c>
      <c r="Q18" s="244">
        <f t="shared" si="8"/>
        <v>0</v>
      </c>
      <c r="R18" s="244">
        <f t="shared" si="8"/>
        <v>0</v>
      </c>
      <c r="S18" s="247"/>
      <c r="T18" s="244">
        <f t="shared" si="9"/>
        <v>1</v>
      </c>
      <c r="U18" s="244">
        <f t="shared" si="9"/>
        <v>2</v>
      </c>
      <c r="V18" s="244">
        <f t="shared" si="9"/>
        <v>4</v>
      </c>
      <c r="W18" s="244">
        <f t="shared" si="9"/>
        <v>6</v>
      </c>
      <c r="X18" s="244">
        <f t="shared" si="9"/>
        <v>7</v>
      </c>
      <c r="Y18" s="244">
        <f t="shared" si="9"/>
        <v>9</v>
      </c>
      <c r="Z18" s="247"/>
      <c r="AA18" s="248" t="str">
        <f t="shared" si="10"/>
        <v/>
      </c>
      <c r="AB18" s="248" t="str">
        <f t="shared" si="10"/>
        <v/>
      </c>
      <c r="AC18" s="248" t="str">
        <f t="shared" si="10"/>
        <v/>
      </c>
      <c r="AD18" s="248" t="str">
        <f t="shared" si="10"/>
        <v/>
      </c>
      <c r="AE18" s="248" t="str">
        <f t="shared" si="10"/>
        <v/>
      </c>
      <c r="AF18" s="248" t="str">
        <f t="shared" si="10"/>
        <v/>
      </c>
      <c r="AG18" s="249"/>
      <c r="AH18" s="246">
        <f>IF($C18="","",IF($E18="",Standardtal!$E$5*M18*M$7*2,(Standardtal!$E$5*M18*M$7+Standardtal!$E$6*M$7*M18)))</f>
        <v>0</v>
      </c>
      <c r="AI18" s="246">
        <f>IF($C18="","",IF($E18="",Standardtal!$E$5*N18*N$7*2,(Standardtal!$E$5*N18*N$7+Standardtal!$E$6*N$7*N18)))</f>
        <v>0</v>
      </c>
      <c r="AJ18" s="246">
        <f>IF($C18="","",IF($E18="",Standardtal!$E$5*O18*O$7*2,(Standardtal!$E$5*O18*O$7+Standardtal!$E$6*O$7*O18)))</f>
        <v>0</v>
      </c>
      <c r="AK18" s="246">
        <f>IF($C18="","",IF($E18="",Standardtal!$E$5*P18*P$7*2,(Standardtal!$E$5*P18*P$7+Standardtal!$E$6*P$7*P18)))</f>
        <v>0</v>
      </c>
      <c r="AL18" s="246">
        <f>IF($C18="","",IF($E18="",Standardtal!$E$5*Q18*Q$7*2,(Standardtal!$E$5*Q18*Q$7+Standardtal!$E$6*Q$7*Q18)))</f>
        <v>0</v>
      </c>
      <c r="AM18" s="246">
        <f>IF($C18="","",IF($E18="",Standardtal!$E$5*R18*R$7*2,(Standardtal!$E$5*R18*R$7+Standardtal!$E$6*R$7*R18)))</f>
        <v>0</v>
      </c>
      <c r="AN18" s="250"/>
      <c r="AO18" s="246">
        <f>IF($C18="","",IF(T18="",0,((Standardtal!$E$5*T$7)+(Standardtal!$E$6*T$7))*T18))</f>
        <v>8.697258064516129</v>
      </c>
      <c r="AP18" s="246">
        <f>IF($C18="","",IF(U18="",0,((Standardtal!$E$5*U$7)+(Standardtal!$E$6*U$7))*U18))</f>
        <v>17.394516129032258</v>
      </c>
      <c r="AQ18" s="246">
        <f>IF($C18="","",IF(V18="",0,((Standardtal!$E$5*V$7)+(Standardtal!$E$6*V$7))*V18))</f>
        <v>34.789032258064516</v>
      </c>
      <c r="AR18" s="246">
        <f>IF($C18="","",IF(W18="",0,((Standardtal!$E$5*W$7)+(Standardtal!$E$6*W$7))*W18))</f>
        <v>52.183548387096778</v>
      </c>
      <c r="AS18" s="246">
        <f>IF($C18="","",IF(X18="",0,((Standardtal!$E$5*X$7)+(Standardtal!$E$6*X$7))*X18))</f>
        <v>60.880806451612905</v>
      </c>
      <c r="AT18" s="246">
        <f>IF($C18="","",IF(Y18="",0,((Standardtal!$E$5*Y$7)+(Standardtal!$E$6*Y$7))*Y18))</f>
        <v>78.275322580645167</v>
      </c>
      <c r="AU18" s="250"/>
      <c r="AV18" s="246">
        <f>IF($C18="","",IF(AA18="",0,((Standardtal!$E$8*AA$7)+(Standardtal!$E$9*AA$7))*AA18))</f>
        <v>0</v>
      </c>
      <c r="AW18" s="246">
        <f>IF($C18="","",IF(AB18="",0,((Standardtal!$E$8*AB$7)+(Standardtal!$E$9*AB$7))*AB18))</f>
        <v>0</v>
      </c>
      <c r="AX18" s="246">
        <f>IF($C18="","",IF(AC18="",0,((Standardtal!$E$8*AC$7)+(Standardtal!$E$9*AC$7))*AC18))</f>
        <v>0</v>
      </c>
      <c r="AY18" s="246">
        <f>IF($C18="","",IF(AD18="",0,((Standardtal!$E$8*AD$7)+(Standardtal!$E$9*AD$7))*AD18))</f>
        <v>0</v>
      </c>
      <c r="AZ18" s="246">
        <f>IF($C18="","",IF(AE18="",0,((Standardtal!$E$8*AE$7)+(Standardtal!$E$9*AE$7))*AE18))</f>
        <v>0</v>
      </c>
      <c r="BA18" s="246">
        <f>IF($C18="","",IF(AF18="",0,((Standardtal!$E$8*AF$7)+(Standardtal!$E$9*AF$7))*AF18))</f>
        <v>0</v>
      </c>
      <c r="BB18" s="245"/>
      <c r="BC18" s="246">
        <f t="shared" si="11"/>
        <v>8.697258064516129</v>
      </c>
      <c r="BD18" s="246">
        <f t="shared" si="12"/>
        <v>17.394516129032258</v>
      </c>
      <c r="BE18" s="246">
        <f t="shared" si="12"/>
        <v>34.789032258064516</v>
      </c>
      <c r="BF18" s="246">
        <f t="shared" si="12"/>
        <v>52.183548387096778</v>
      </c>
      <c r="BG18" s="246">
        <f t="shared" si="12"/>
        <v>60.880806451612905</v>
      </c>
      <c r="BH18" s="246">
        <f t="shared" si="12"/>
        <v>78.275322580645167</v>
      </c>
      <c r="BI18" s="245"/>
      <c r="BJ18" s="246">
        <f>IF(C18="","",VLOOKUP(B18,Standardtal!$A$5:$B$37,2,FALSE))</f>
        <v>0</v>
      </c>
      <c r="BK18" s="251"/>
      <c r="BL18" s="244">
        <f t="shared" si="13"/>
        <v>0</v>
      </c>
      <c r="BM18" s="244">
        <f t="shared" si="13"/>
        <v>0</v>
      </c>
      <c r="BN18" s="244">
        <f t="shared" si="13"/>
        <v>0</v>
      </c>
      <c r="BO18" s="244">
        <f t="shared" si="13"/>
        <v>0</v>
      </c>
      <c r="BP18" s="244">
        <f t="shared" si="13"/>
        <v>0</v>
      </c>
      <c r="BQ18" s="244">
        <f t="shared" si="13"/>
        <v>0</v>
      </c>
      <c r="BR18" s="245"/>
      <c r="BS18" s="246">
        <f t="shared" si="14"/>
        <v>100</v>
      </c>
      <c r="BT18" s="246">
        <f t="shared" si="15"/>
        <v>100</v>
      </c>
      <c r="BU18" s="246">
        <f t="shared" si="15"/>
        <v>100</v>
      </c>
      <c r="BV18" s="246">
        <f t="shared" si="15"/>
        <v>100</v>
      </c>
      <c r="BW18" s="246">
        <f t="shared" si="15"/>
        <v>100</v>
      </c>
      <c r="BX18" s="246">
        <f t="shared" si="15"/>
        <v>100</v>
      </c>
      <c r="BY18" s="39"/>
    </row>
    <row r="19" spans="1:77" s="176" customFormat="1" ht="20.100000000000001" customHeight="1" x14ac:dyDescent="0.2">
      <c r="A19" s="39"/>
      <c r="B19" s="260" t="s">
        <v>35</v>
      </c>
      <c r="C19" s="6">
        <v>1</v>
      </c>
      <c r="D19" s="262"/>
      <c r="E19" s="275"/>
      <c r="F19" s="262"/>
      <c r="G19" s="272" t="s">
        <v>162</v>
      </c>
      <c r="H19" s="28">
        <v>22</v>
      </c>
      <c r="I19" s="28">
        <v>35</v>
      </c>
      <c r="J19" s="29">
        <v>8</v>
      </c>
      <c r="K19" s="126"/>
      <c r="L19" s="143"/>
      <c r="M19" s="244">
        <f t="shared" si="16"/>
        <v>0</v>
      </c>
      <c r="N19" s="244">
        <f t="shared" si="8"/>
        <v>0</v>
      </c>
      <c r="O19" s="244">
        <f t="shared" si="8"/>
        <v>0</v>
      </c>
      <c r="P19" s="244">
        <f t="shared" si="8"/>
        <v>0</v>
      </c>
      <c r="Q19" s="244">
        <f t="shared" si="8"/>
        <v>0</v>
      </c>
      <c r="R19" s="244">
        <f t="shared" si="8"/>
        <v>0</v>
      </c>
      <c r="S19" s="247"/>
      <c r="T19" s="244">
        <f t="shared" ref="T19:Y21" si="17">IF($C19="","",(IF($J19*T$8&gt;(M19/$C19)*$E19,(IF(T$7&gt;$Y$5, "", IFERROR(IF($H19&gt;0,$C19*(ROUNDUP(((($J19*T$8)-($E19*M19/$C19))/$H19),0)),ROUNDUP((T$8*$J19)/$E19-($E19*M19/$C19),0)),"Tjek Traktor med vogn: Lastkapacitet"))),"")))</f>
        <v>1</v>
      </c>
      <c r="U19" s="244">
        <f t="shared" si="17"/>
        <v>2</v>
      </c>
      <c r="V19" s="244">
        <f t="shared" si="17"/>
        <v>3</v>
      </c>
      <c r="W19" s="244">
        <f t="shared" si="17"/>
        <v>4</v>
      </c>
      <c r="X19" s="244">
        <f t="shared" si="17"/>
        <v>5</v>
      </c>
      <c r="Y19" s="244">
        <f t="shared" si="17"/>
        <v>6</v>
      </c>
      <c r="Z19" s="247"/>
      <c r="AA19" s="248" t="str">
        <f t="shared" ref="AA19:AF21" si="18">IF($C19="","",(IF($J19*AA$8&gt;(M19/$C19)*$E19,IF(AA$7&gt;$AF$5,IFERROR($C19*(ROUNDUP(((($J19*AA$8)-($E19*M19/$C19))/$I19),0)),"Tjek Lastbil:Lastkapacitet"),""),"")))</f>
        <v/>
      </c>
      <c r="AB19" s="248" t="str">
        <f t="shared" si="18"/>
        <v/>
      </c>
      <c r="AC19" s="248" t="str">
        <f t="shared" si="18"/>
        <v/>
      </c>
      <c r="AD19" s="248" t="str">
        <f t="shared" si="18"/>
        <v/>
      </c>
      <c r="AE19" s="248" t="str">
        <f t="shared" si="18"/>
        <v/>
      </c>
      <c r="AF19" s="248" t="str">
        <f t="shared" si="18"/>
        <v/>
      </c>
      <c r="AG19" s="249"/>
      <c r="AH19" s="246">
        <f>IF($C19="","",IF($E19="",Standardtal!$E$5*M19*M$7*2,(Standardtal!$E$5*M19*M$7+Standardtal!$E$6*M$7*M19)))</f>
        <v>0</v>
      </c>
      <c r="AI19" s="246">
        <f>IF($C19="","",IF($E19="",Standardtal!$E$5*N19*N$7*2,(Standardtal!$E$5*N19*N$7+Standardtal!$E$6*N$7*N19)))</f>
        <v>0</v>
      </c>
      <c r="AJ19" s="246">
        <f>IF($C19="","",IF($E19="",Standardtal!$E$5*O19*O$7*2,(Standardtal!$E$5*O19*O$7+Standardtal!$E$6*O$7*O19)))</f>
        <v>0</v>
      </c>
      <c r="AK19" s="246">
        <f>IF($C19="","",IF($E19="",Standardtal!$E$5*P19*P$7*2,(Standardtal!$E$5*P19*P$7+Standardtal!$E$6*P$7*P19)))</f>
        <v>0</v>
      </c>
      <c r="AL19" s="246">
        <f>IF($C19="","",IF($E19="",Standardtal!$E$5*Q19*Q$7*2,(Standardtal!$E$5*Q19*Q$7+Standardtal!$E$6*Q$7*Q19)))</f>
        <v>0</v>
      </c>
      <c r="AM19" s="246">
        <f>IF($C19="","",IF($E19="",Standardtal!$E$5*R19*R$7*2,(Standardtal!$E$5*R19*R$7+Standardtal!$E$6*R$7*R19)))</f>
        <v>0</v>
      </c>
      <c r="AN19" s="250"/>
      <c r="AO19" s="246">
        <f>IF($C19="","",IF(T19="",0,((Standardtal!$E$5*T$7)+(Standardtal!$E$6*T$7))*T19))</f>
        <v>8.697258064516129</v>
      </c>
      <c r="AP19" s="246">
        <f>IF($C19="","",IF(U19="",0,((Standardtal!$E$5*U$7)+(Standardtal!$E$6*U$7))*U19))</f>
        <v>17.394516129032258</v>
      </c>
      <c r="AQ19" s="246">
        <f>IF($C19="","",IF(V19="",0,((Standardtal!$E$5*V$7)+(Standardtal!$E$6*V$7))*V19))</f>
        <v>26.091774193548389</v>
      </c>
      <c r="AR19" s="246">
        <f>IF($C19="","",IF(W19="",0,((Standardtal!$E$5*W$7)+(Standardtal!$E$6*W$7))*W19))</f>
        <v>34.789032258064516</v>
      </c>
      <c r="AS19" s="246">
        <f>IF($C19="","",IF(X19="",0,((Standardtal!$E$5*X$7)+(Standardtal!$E$6*X$7))*X19))</f>
        <v>43.486290322580643</v>
      </c>
      <c r="AT19" s="246">
        <f>IF($C19="","",IF(Y19="",0,((Standardtal!$E$5*Y$7)+(Standardtal!$E$6*Y$7))*Y19))</f>
        <v>52.183548387096778</v>
      </c>
      <c r="AU19" s="250"/>
      <c r="AV19" s="246">
        <f>IF($C19="","",IF(AA19="",0,((Standardtal!$E$8*AA$7)+(Standardtal!$E$9*AA$7))*AA19))</f>
        <v>0</v>
      </c>
      <c r="AW19" s="246">
        <f>IF($C19="","",IF(AB19="",0,((Standardtal!$E$8*AB$7)+(Standardtal!$E$9*AB$7))*AB19))</f>
        <v>0</v>
      </c>
      <c r="AX19" s="246">
        <f>IF($C19="","",IF(AC19="",0,((Standardtal!$E$8*AC$7)+(Standardtal!$E$9*AC$7))*AC19))</f>
        <v>0</v>
      </c>
      <c r="AY19" s="246">
        <f>IF($C19="","",IF(AD19="",0,((Standardtal!$E$8*AD$7)+(Standardtal!$E$9*AD$7))*AD19))</f>
        <v>0</v>
      </c>
      <c r="AZ19" s="246">
        <f>IF($C19="","",IF(AE19="",0,((Standardtal!$E$8*AE$7)+(Standardtal!$E$9*AE$7))*AE19))</f>
        <v>0</v>
      </c>
      <c r="BA19" s="246">
        <f>IF($C19="","",IF(AF19="",0,((Standardtal!$E$8*AF$7)+(Standardtal!$E$9*AF$7))*AF19))</f>
        <v>0</v>
      </c>
      <c r="BB19" s="245"/>
      <c r="BC19" s="246">
        <f t="shared" si="11"/>
        <v>8.697258064516129</v>
      </c>
      <c r="BD19" s="246">
        <f t="shared" ref="BD19:BH21" si="19">IFERROR(AI19+AP19+AW19,"")</f>
        <v>17.394516129032258</v>
      </c>
      <c r="BE19" s="246">
        <f t="shared" si="19"/>
        <v>26.091774193548389</v>
      </c>
      <c r="BF19" s="246">
        <f t="shared" si="19"/>
        <v>34.789032258064516</v>
      </c>
      <c r="BG19" s="246">
        <f t="shared" si="19"/>
        <v>43.486290322580643</v>
      </c>
      <c r="BH19" s="246">
        <f t="shared" si="19"/>
        <v>52.183548387096778</v>
      </c>
      <c r="BI19" s="245"/>
      <c r="BJ19" s="246">
        <f>IF(C19="","",VLOOKUP(B19,Standardtal!$A$5:$B$37,2,FALSE))</f>
        <v>0</v>
      </c>
      <c r="BK19" s="251"/>
      <c r="BL19" s="244">
        <f t="shared" ref="BL19:BQ21" si="20">IF($C19="","",BL$8*$BJ19*$C19)</f>
        <v>0</v>
      </c>
      <c r="BM19" s="244">
        <f t="shared" si="20"/>
        <v>0</v>
      </c>
      <c r="BN19" s="244">
        <f t="shared" si="20"/>
        <v>0</v>
      </c>
      <c r="BO19" s="244">
        <f t="shared" si="20"/>
        <v>0</v>
      </c>
      <c r="BP19" s="244">
        <f t="shared" si="20"/>
        <v>0</v>
      </c>
      <c r="BQ19" s="244">
        <f t="shared" si="20"/>
        <v>0</v>
      </c>
      <c r="BR19" s="245"/>
      <c r="BS19" s="246">
        <f t="shared" si="14"/>
        <v>100</v>
      </c>
      <c r="BT19" s="246">
        <f t="shared" ref="BT19:BX21" si="21">IF($C19="","",(BD19/(BD19+BM19))*100)</f>
        <v>100</v>
      </c>
      <c r="BU19" s="246">
        <f t="shared" si="21"/>
        <v>100</v>
      </c>
      <c r="BV19" s="246">
        <f t="shared" si="21"/>
        <v>100</v>
      </c>
      <c r="BW19" s="246">
        <f t="shared" si="21"/>
        <v>100</v>
      </c>
      <c r="BX19" s="246">
        <f t="shared" si="21"/>
        <v>100</v>
      </c>
      <c r="BY19" s="39"/>
    </row>
    <row r="20" spans="1:77" s="176" customFormat="1" ht="20.100000000000001" customHeight="1" x14ac:dyDescent="0.2">
      <c r="A20" s="39"/>
      <c r="B20" s="260" t="s">
        <v>35</v>
      </c>
      <c r="C20" s="6">
        <v>1</v>
      </c>
      <c r="D20" s="262"/>
      <c r="E20" s="275"/>
      <c r="F20" s="262"/>
      <c r="G20" s="272" t="s">
        <v>163</v>
      </c>
      <c r="H20" s="28">
        <v>22</v>
      </c>
      <c r="I20" s="28">
        <v>35</v>
      </c>
      <c r="J20" s="29">
        <v>6</v>
      </c>
      <c r="K20" s="126"/>
      <c r="L20" s="143"/>
      <c r="M20" s="244">
        <f t="shared" si="16"/>
        <v>0</v>
      </c>
      <c r="N20" s="244">
        <f t="shared" si="8"/>
        <v>0</v>
      </c>
      <c r="O20" s="244">
        <f t="shared" si="8"/>
        <v>0</v>
      </c>
      <c r="P20" s="244">
        <f t="shared" si="8"/>
        <v>0</v>
      </c>
      <c r="Q20" s="244">
        <f t="shared" si="8"/>
        <v>0</v>
      </c>
      <c r="R20" s="244">
        <f t="shared" si="8"/>
        <v>0</v>
      </c>
      <c r="S20" s="247"/>
      <c r="T20" s="244">
        <f t="shared" si="17"/>
        <v>1</v>
      </c>
      <c r="U20" s="244">
        <f t="shared" si="17"/>
        <v>1</v>
      </c>
      <c r="V20" s="244">
        <f t="shared" si="17"/>
        <v>2</v>
      </c>
      <c r="W20" s="244">
        <f t="shared" si="17"/>
        <v>3</v>
      </c>
      <c r="X20" s="244">
        <f t="shared" si="17"/>
        <v>4</v>
      </c>
      <c r="Y20" s="244">
        <f t="shared" si="17"/>
        <v>5</v>
      </c>
      <c r="Z20" s="247"/>
      <c r="AA20" s="248" t="str">
        <f t="shared" si="18"/>
        <v/>
      </c>
      <c r="AB20" s="248" t="str">
        <f t="shared" si="18"/>
        <v/>
      </c>
      <c r="AC20" s="248" t="str">
        <f t="shared" si="18"/>
        <v/>
      </c>
      <c r="AD20" s="248" t="str">
        <f t="shared" si="18"/>
        <v/>
      </c>
      <c r="AE20" s="248" t="str">
        <f t="shared" si="18"/>
        <v/>
      </c>
      <c r="AF20" s="248" t="str">
        <f t="shared" si="18"/>
        <v/>
      </c>
      <c r="AG20" s="249"/>
      <c r="AH20" s="246">
        <f>IF($C20="","",IF($E20="",Standardtal!$E$5*M20*M$7*2,(Standardtal!$E$5*M20*M$7+Standardtal!$E$6*M$7*M20)))</f>
        <v>0</v>
      </c>
      <c r="AI20" s="246">
        <f>IF($C20="","",IF($E20="",Standardtal!$E$5*N20*N$7*2,(Standardtal!$E$5*N20*N$7+Standardtal!$E$6*N$7*N20)))</f>
        <v>0</v>
      </c>
      <c r="AJ20" s="246">
        <f>IF($C20="","",IF($E20="",Standardtal!$E$5*O20*O$7*2,(Standardtal!$E$5*O20*O$7+Standardtal!$E$6*O$7*O20)))</f>
        <v>0</v>
      </c>
      <c r="AK20" s="246">
        <f>IF($C20="","",IF($E20="",Standardtal!$E$5*P20*P$7*2,(Standardtal!$E$5*P20*P$7+Standardtal!$E$6*P$7*P20)))</f>
        <v>0</v>
      </c>
      <c r="AL20" s="246">
        <f>IF($C20="","",IF($E20="",Standardtal!$E$5*Q20*Q$7*2,(Standardtal!$E$5*Q20*Q$7+Standardtal!$E$6*Q$7*Q20)))</f>
        <v>0</v>
      </c>
      <c r="AM20" s="246">
        <f>IF($C20="","",IF($E20="",Standardtal!$E$5*R20*R$7*2,(Standardtal!$E$5*R20*R$7+Standardtal!$E$6*R$7*R20)))</f>
        <v>0</v>
      </c>
      <c r="AN20" s="250"/>
      <c r="AO20" s="246">
        <f>IF($C20="","",IF(T20="",0,((Standardtal!$E$5*T$7)+(Standardtal!$E$6*T$7))*T20))</f>
        <v>8.697258064516129</v>
      </c>
      <c r="AP20" s="246">
        <f>IF($C20="","",IF(U20="",0,((Standardtal!$E$5*U$7)+(Standardtal!$E$6*U$7))*U20))</f>
        <v>8.697258064516129</v>
      </c>
      <c r="AQ20" s="246">
        <f>IF($C20="","",IF(V20="",0,((Standardtal!$E$5*V$7)+(Standardtal!$E$6*V$7))*V20))</f>
        <v>17.394516129032258</v>
      </c>
      <c r="AR20" s="246">
        <f>IF($C20="","",IF(W20="",0,((Standardtal!$E$5*W$7)+(Standardtal!$E$6*W$7))*W20))</f>
        <v>26.091774193548389</v>
      </c>
      <c r="AS20" s="246">
        <f>IF($C20="","",IF(X20="",0,((Standardtal!$E$5*X$7)+(Standardtal!$E$6*X$7))*X20))</f>
        <v>34.789032258064516</v>
      </c>
      <c r="AT20" s="246">
        <f>IF($C20="","",IF(Y20="",0,((Standardtal!$E$5*Y$7)+(Standardtal!$E$6*Y$7))*Y20))</f>
        <v>43.486290322580643</v>
      </c>
      <c r="AU20" s="250"/>
      <c r="AV20" s="246">
        <f>IF($C20="","",IF(AA20="",0,((Standardtal!$E$8*AA$7)+(Standardtal!$E$9*AA$7))*AA20))</f>
        <v>0</v>
      </c>
      <c r="AW20" s="246">
        <f>IF($C20="","",IF(AB20="",0,((Standardtal!$E$8*AB$7)+(Standardtal!$E$9*AB$7))*AB20))</f>
        <v>0</v>
      </c>
      <c r="AX20" s="246">
        <f>IF($C20="","",IF(AC20="",0,((Standardtal!$E$8*AC$7)+(Standardtal!$E$9*AC$7))*AC20))</f>
        <v>0</v>
      </c>
      <c r="AY20" s="246">
        <f>IF($C20="","",IF(AD20="",0,((Standardtal!$E$8*AD$7)+(Standardtal!$E$9*AD$7))*AD20))</f>
        <v>0</v>
      </c>
      <c r="AZ20" s="246">
        <f>IF($C20="","",IF(AE20="",0,((Standardtal!$E$8*AE$7)+(Standardtal!$E$9*AE$7))*AE20))</f>
        <v>0</v>
      </c>
      <c r="BA20" s="246">
        <f>IF($C20="","",IF(AF20="",0,((Standardtal!$E$8*AF$7)+(Standardtal!$E$9*AF$7))*AF20))</f>
        <v>0</v>
      </c>
      <c r="BB20" s="245"/>
      <c r="BC20" s="246">
        <f t="shared" si="11"/>
        <v>8.697258064516129</v>
      </c>
      <c r="BD20" s="246">
        <f t="shared" si="19"/>
        <v>8.697258064516129</v>
      </c>
      <c r="BE20" s="246">
        <f t="shared" si="19"/>
        <v>17.394516129032258</v>
      </c>
      <c r="BF20" s="246">
        <f t="shared" si="19"/>
        <v>26.091774193548389</v>
      </c>
      <c r="BG20" s="246">
        <f t="shared" si="19"/>
        <v>34.789032258064516</v>
      </c>
      <c r="BH20" s="246">
        <f t="shared" si="19"/>
        <v>43.486290322580643</v>
      </c>
      <c r="BI20" s="245"/>
      <c r="BJ20" s="246">
        <f>IF(C20="","",VLOOKUP(B20,Standardtal!$A$5:$B$37,2,FALSE))</f>
        <v>0</v>
      </c>
      <c r="BK20" s="251"/>
      <c r="BL20" s="244">
        <f t="shared" si="20"/>
        <v>0</v>
      </c>
      <c r="BM20" s="244">
        <f t="shared" si="20"/>
        <v>0</v>
      </c>
      <c r="BN20" s="244">
        <f t="shared" si="20"/>
        <v>0</v>
      </c>
      <c r="BO20" s="244">
        <f t="shared" si="20"/>
        <v>0</v>
      </c>
      <c r="BP20" s="244">
        <f t="shared" si="20"/>
        <v>0</v>
      </c>
      <c r="BQ20" s="244">
        <f t="shared" si="20"/>
        <v>0</v>
      </c>
      <c r="BR20" s="245"/>
      <c r="BS20" s="246">
        <f t="shared" si="14"/>
        <v>100</v>
      </c>
      <c r="BT20" s="246">
        <f t="shared" si="21"/>
        <v>100</v>
      </c>
      <c r="BU20" s="246">
        <f t="shared" si="21"/>
        <v>100</v>
      </c>
      <c r="BV20" s="246">
        <f t="shared" si="21"/>
        <v>100</v>
      </c>
      <c r="BW20" s="246">
        <f t="shared" si="21"/>
        <v>100</v>
      </c>
      <c r="BX20" s="246">
        <f t="shared" si="21"/>
        <v>100</v>
      </c>
      <c r="BY20" s="39"/>
    </row>
    <row r="21" spans="1:77" s="176" customFormat="1" ht="20.100000000000001" customHeight="1" x14ac:dyDescent="0.2">
      <c r="A21" s="39"/>
      <c r="B21" s="260" t="s">
        <v>35</v>
      </c>
      <c r="C21" s="6">
        <v>1</v>
      </c>
      <c r="D21" s="262"/>
      <c r="E21" s="275"/>
      <c r="F21" s="262"/>
      <c r="G21" s="272" t="s">
        <v>164</v>
      </c>
      <c r="H21" s="28">
        <v>22</v>
      </c>
      <c r="I21" s="28">
        <v>35</v>
      </c>
      <c r="J21" s="29">
        <v>6</v>
      </c>
      <c r="K21" s="126"/>
      <c r="L21" s="143"/>
      <c r="M21" s="244">
        <f t="shared" si="16"/>
        <v>0</v>
      </c>
      <c r="N21" s="244">
        <f t="shared" si="8"/>
        <v>0</v>
      </c>
      <c r="O21" s="244">
        <f t="shared" si="8"/>
        <v>0</v>
      </c>
      <c r="P21" s="244">
        <f t="shared" si="8"/>
        <v>0</v>
      </c>
      <c r="Q21" s="244">
        <f t="shared" si="8"/>
        <v>0</v>
      </c>
      <c r="R21" s="244">
        <f t="shared" si="8"/>
        <v>0</v>
      </c>
      <c r="S21" s="247"/>
      <c r="T21" s="244">
        <f t="shared" si="17"/>
        <v>1</v>
      </c>
      <c r="U21" s="244">
        <f t="shared" si="17"/>
        <v>1</v>
      </c>
      <c r="V21" s="244">
        <f t="shared" si="17"/>
        <v>2</v>
      </c>
      <c r="W21" s="244">
        <f t="shared" si="17"/>
        <v>3</v>
      </c>
      <c r="X21" s="244">
        <f t="shared" si="17"/>
        <v>4</v>
      </c>
      <c r="Y21" s="244">
        <f t="shared" si="17"/>
        <v>5</v>
      </c>
      <c r="Z21" s="247"/>
      <c r="AA21" s="248" t="str">
        <f t="shared" si="18"/>
        <v/>
      </c>
      <c r="AB21" s="248" t="str">
        <f t="shared" si="18"/>
        <v/>
      </c>
      <c r="AC21" s="248" t="str">
        <f t="shared" si="18"/>
        <v/>
      </c>
      <c r="AD21" s="248" t="str">
        <f t="shared" si="18"/>
        <v/>
      </c>
      <c r="AE21" s="248" t="str">
        <f t="shared" si="18"/>
        <v/>
      </c>
      <c r="AF21" s="248" t="str">
        <f t="shared" si="18"/>
        <v/>
      </c>
      <c r="AG21" s="249"/>
      <c r="AH21" s="246">
        <f>IF($C21="","",IF($E21="",Standardtal!$E$5*M21*M$7*2,(Standardtal!$E$5*M21*M$7+Standardtal!$E$6*M$7*M21)))</f>
        <v>0</v>
      </c>
      <c r="AI21" s="246">
        <f>IF($C21="","",IF($E21="",Standardtal!$E$5*N21*N$7*2,(Standardtal!$E$5*N21*N$7+Standardtal!$E$6*N$7*N21)))</f>
        <v>0</v>
      </c>
      <c r="AJ21" s="246">
        <f>IF($C21="","",IF($E21="",Standardtal!$E$5*O21*O$7*2,(Standardtal!$E$5*O21*O$7+Standardtal!$E$6*O$7*O21)))</f>
        <v>0</v>
      </c>
      <c r="AK21" s="246">
        <f>IF($C21="","",IF($E21="",Standardtal!$E$5*P21*P$7*2,(Standardtal!$E$5*P21*P$7+Standardtal!$E$6*P$7*P21)))</f>
        <v>0</v>
      </c>
      <c r="AL21" s="246">
        <f>IF($C21="","",IF($E21="",Standardtal!$E$5*Q21*Q$7*2,(Standardtal!$E$5*Q21*Q$7+Standardtal!$E$6*Q$7*Q21)))</f>
        <v>0</v>
      </c>
      <c r="AM21" s="246">
        <f>IF($C21="","",IF($E21="",Standardtal!$E$5*R21*R$7*2,(Standardtal!$E$5*R21*R$7+Standardtal!$E$6*R$7*R21)))</f>
        <v>0</v>
      </c>
      <c r="AN21" s="250"/>
      <c r="AO21" s="246">
        <f>IF($C21="","",IF(T21="",0,((Standardtal!$E$5*T$7)+(Standardtal!$E$6*T$7))*T21))</f>
        <v>8.697258064516129</v>
      </c>
      <c r="AP21" s="246">
        <f>IF($C21="","",IF(U21="",0,((Standardtal!$E$5*U$7)+(Standardtal!$E$6*U$7))*U21))</f>
        <v>8.697258064516129</v>
      </c>
      <c r="AQ21" s="246">
        <f>IF($C21="","",IF(V21="",0,((Standardtal!$E$5*V$7)+(Standardtal!$E$6*V$7))*V21))</f>
        <v>17.394516129032258</v>
      </c>
      <c r="AR21" s="246">
        <f>IF($C21="","",IF(W21="",0,((Standardtal!$E$5*W$7)+(Standardtal!$E$6*W$7))*W21))</f>
        <v>26.091774193548389</v>
      </c>
      <c r="AS21" s="246">
        <f>IF($C21="","",IF(X21="",0,((Standardtal!$E$5*X$7)+(Standardtal!$E$6*X$7))*X21))</f>
        <v>34.789032258064516</v>
      </c>
      <c r="AT21" s="246">
        <f>IF($C21="","",IF(Y21="",0,((Standardtal!$E$5*Y$7)+(Standardtal!$E$6*Y$7))*Y21))</f>
        <v>43.486290322580643</v>
      </c>
      <c r="AU21" s="250"/>
      <c r="AV21" s="246">
        <f>IF($C21="","",IF(AA21="",0,((Standardtal!$E$8*AA$7)+(Standardtal!$E$9*AA$7))*AA21))</f>
        <v>0</v>
      </c>
      <c r="AW21" s="246">
        <f>IF($C21="","",IF(AB21="",0,((Standardtal!$E$8*AB$7)+(Standardtal!$E$9*AB$7))*AB21))</f>
        <v>0</v>
      </c>
      <c r="AX21" s="246">
        <f>IF($C21="","",IF(AC21="",0,((Standardtal!$E$8*AC$7)+(Standardtal!$E$9*AC$7))*AC21))</f>
        <v>0</v>
      </c>
      <c r="AY21" s="246">
        <f>IF($C21="","",IF(AD21="",0,((Standardtal!$E$8*AD$7)+(Standardtal!$E$9*AD$7))*AD21))</f>
        <v>0</v>
      </c>
      <c r="AZ21" s="246">
        <f>IF($C21="","",IF(AE21="",0,((Standardtal!$E$8*AE$7)+(Standardtal!$E$9*AE$7))*AE21))</f>
        <v>0</v>
      </c>
      <c r="BA21" s="246">
        <f>IF($C21="","",IF(AF21="",0,((Standardtal!$E$8*AF$7)+(Standardtal!$E$9*AF$7))*AF21))</f>
        <v>0</v>
      </c>
      <c r="BB21" s="245"/>
      <c r="BC21" s="246">
        <f t="shared" si="11"/>
        <v>8.697258064516129</v>
      </c>
      <c r="BD21" s="246">
        <f t="shared" si="19"/>
        <v>8.697258064516129</v>
      </c>
      <c r="BE21" s="246">
        <f t="shared" si="19"/>
        <v>17.394516129032258</v>
      </c>
      <c r="BF21" s="246">
        <f t="shared" si="19"/>
        <v>26.091774193548389</v>
      </c>
      <c r="BG21" s="246">
        <f t="shared" si="19"/>
        <v>34.789032258064516</v>
      </c>
      <c r="BH21" s="246">
        <f t="shared" si="19"/>
        <v>43.486290322580643</v>
      </c>
      <c r="BI21" s="245"/>
      <c r="BJ21" s="246">
        <f>IF(C21="","",VLOOKUP(B21,Standardtal!$A$5:$B$37,2,FALSE))</f>
        <v>0</v>
      </c>
      <c r="BK21" s="251"/>
      <c r="BL21" s="244">
        <f t="shared" si="20"/>
        <v>0</v>
      </c>
      <c r="BM21" s="244">
        <f t="shared" si="20"/>
        <v>0</v>
      </c>
      <c r="BN21" s="244">
        <f t="shared" si="20"/>
        <v>0</v>
      </c>
      <c r="BO21" s="244">
        <f t="shared" si="20"/>
        <v>0</v>
      </c>
      <c r="BP21" s="244">
        <f t="shared" si="20"/>
        <v>0</v>
      </c>
      <c r="BQ21" s="244">
        <f t="shared" si="20"/>
        <v>0</v>
      </c>
      <c r="BR21" s="245"/>
      <c r="BS21" s="246">
        <f t="shared" si="14"/>
        <v>100</v>
      </c>
      <c r="BT21" s="246">
        <f t="shared" si="21"/>
        <v>100</v>
      </c>
      <c r="BU21" s="246">
        <f t="shared" si="21"/>
        <v>100</v>
      </c>
      <c r="BV21" s="246">
        <f t="shared" si="21"/>
        <v>100</v>
      </c>
      <c r="BW21" s="246">
        <f t="shared" si="21"/>
        <v>100</v>
      </c>
      <c r="BX21" s="246">
        <f t="shared" si="21"/>
        <v>100</v>
      </c>
      <c r="BY21" s="39"/>
    </row>
    <row r="22" spans="1:77" s="176" customFormat="1" ht="20.100000000000001" customHeight="1" x14ac:dyDescent="0.2">
      <c r="A22" s="39"/>
      <c r="B22" s="260" t="s">
        <v>35</v>
      </c>
      <c r="C22" s="6"/>
      <c r="D22" s="262"/>
      <c r="E22" s="275"/>
      <c r="F22" s="262"/>
      <c r="G22" s="272" t="s">
        <v>108</v>
      </c>
      <c r="H22" s="28">
        <v>16</v>
      </c>
      <c r="I22" s="28"/>
      <c r="J22" s="29">
        <v>60</v>
      </c>
      <c r="K22" s="126"/>
      <c r="L22" s="143"/>
      <c r="M22" s="244" t="str">
        <f t="shared" si="16"/>
        <v/>
      </c>
      <c r="N22" s="244" t="str">
        <f t="shared" si="8"/>
        <v/>
      </c>
      <c r="O22" s="244" t="str">
        <f t="shared" si="8"/>
        <v/>
      </c>
      <c r="P22" s="244" t="str">
        <f t="shared" si="8"/>
        <v/>
      </c>
      <c r="Q22" s="244" t="str">
        <f t="shared" si="8"/>
        <v/>
      </c>
      <c r="R22" s="244" t="str">
        <f t="shared" si="8"/>
        <v/>
      </c>
      <c r="S22" s="247"/>
      <c r="T22" s="244" t="str">
        <f t="shared" si="9"/>
        <v/>
      </c>
      <c r="U22" s="244" t="str">
        <f t="shared" si="9"/>
        <v/>
      </c>
      <c r="V22" s="244" t="str">
        <f t="shared" si="9"/>
        <v/>
      </c>
      <c r="W22" s="244" t="str">
        <f t="shared" si="9"/>
        <v/>
      </c>
      <c r="X22" s="244" t="str">
        <f t="shared" si="9"/>
        <v/>
      </c>
      <c r="Y22" s="244" t="str">
        <f t="shared" si="9"/>
        <v/>
      </c>
      <c r="Z22" s="247"/>
      <c r="AA22" s="248" t="str">
        <f t="shared" si="10"/>
        <v/>
      </c>
      <c r="AB22" s="248" t="str">
        <f t="shared" si="10"/>
        <v/>
      </c>
      <c r="AC22" s="248" t="str">
        <f t="shared" si="10"/>
        <v/>
      </c>
      <c r="AD22" s="248" t="str">
        <f t="shared" si="10"/>
        <v/>
      </c>
      <c r="AE22" s="248" t="str">
        <f t="shared" si="10"/>
        <v/>
      </c>
      <c r="AF22" s="248" t="str">
        <f t="shared" si="10"/>
        <v/>
      </c>
      <c r="AG22" s="249"/>
      <c r="AH22" s="246" t="str">
        <f>IF($C22="","",IF($E22="",Standardtal!$E$5*M22*M$7*2,(Standardtal!$E$5*M22*M$7+Standardtal!$E$6*M$7*M22)))</f>
        <v/>
      </c>
      <c r="AI22" s="246" t="str">
        <f>IF($C22="","",IF($E22="",Standardtal!$E$5*N22*N$7*2,(Standardtal!$E$5*N22*N$7+Standardtal!$E$6*N$7*N22)))</f>
        <v/>
      </c>
      <c r="AJ22" s="246" t="str">
        <f>IF($C22="","",IF($E22="",Standardtal!$E$5*O22*O$7*2,(Standardtal!$E$5*O22*O$7+Standardtal!$E$6*O$7*O22)))</f>
        <v/>
      </c>
      <c r="AK22" s="246" t="str">
        <f>IF($C22="","",IF($E22="",Standardtal!$E$5*P22*P$7*2,(Standardtal!$E$5*P22*P$7+Standardtal!$E$6*P$7*P22)))</f>
        <v/>
      </c>
      <c r="AL22" s="246" t="str">
        <f>IF($C22="","",IF($E22="",Standardtal!$E$5*Q22*Q$7*2,(Standardtal!$E$5*Q22*Q$7+Standardtal!$E$6*Q$7*Q22)))</f>
        <v/>
      </c>
      <c r="AM22" s="246" t="str">
        <f>IF($C22="","",IF($E22="",Standardtal!$E$5*R22*R$7*2,(Standardtal!$E$5*R22*R$7+Standardtal!$E$6*R$7*R22)))</f>
        <v/>
      </c>
      <c r="AN22" s="250"/>
      <c r="AO22" s="246" t="str">
        <f>IF($C22="","",IF(T22="",0,((Standardtal!$E$5*T$7)+(Standardtal!$E$6*T$7))*T22))</f>
        <v/>
      </c>
      <c r="AP22" s="246" t="str">
        <f>IF($C22="","",IF(U22="",0,((Standardtal!$E$5*U$7)+(Standardtal!$E$6*U$7))*U22))</f>
        <v/>
      </c>
      <c r="AQ22" s="246" t="str">
        <f>IF($C22="","",IF(V22="",0,((Standardtal!$E$5*V$7)+(Standardtal!$E$6*V$7))*V22))</f>
        <v/>
      </c>
      <c r="AR22" s="246" t="str">
        <f>IF($C22="","",IF(W22="",0,((Standardtal!$E$5*W$7)+(Standardtal!$E$6*W$7))*W22))</f>
        <v/>
      </c>
      <c r="AS22" s="246" t="str">
        <f>IF($C22="","",IF(X22="",0,((Standardtal!$E$5*X$7)+(Standardtal!$E$6*X$7))*X22))</f>
        <v/>
      </c>
      <c r="AT22" s="246" t="str">
        <f>IF($C22="","",IF(Y22="",0,((Standardtal!$E$5*Y$7)+(Standardtal!$E$6*Y$7))*Y22))</f>
        <v/>
      </c>
      <c r="AU22" s="250"/>
      <c r="AV22" s="246" t="str">
        <f>IF($C22="","",IF(AA22="",0,((Standardtal!$E$8*AA$7)+(Standardtal!$E$9*AA$7))*AA22))</f>
        <v/>
      </c>
      <c r="AW22" s="246" t="str">
        <f>IF($C22="","",IF(AB22="",0,((Standardtal!$E$8*AB$7)+(Standardtal!$E$9*AB$7))*AB22))</f>
        <v/>
      </c>
      <c r="AX22" s="246" t="str">
        <f>IF($C22="","",IF(AC22="",0,((Standardtal!$E$8*AC$7)+(Standardtal!$E$9*AC$7))*AC22))</f>
        <v/>
      </c>
      <c r="AY22" s="246" t="str">
        <f>IF($C22="","",IF(AD22="",0,((Standardtal!$E$8*AD$7)+(Standardtal!$E$9*AD$7))*AD22))</f>
        <v/>
      </c>
      <c r="AZ22" s="246" t="str">
        <f>IF($C22="","",IF(AE22="",0,((Standardtal!$E$8*AE$7)+(Standardtal!$E$9*AE$7))*AE22))</f>
        <v/>
      </c>
      <c r="BA22" s="246" t="str">
        <f>IF($C22="","",IF(AF22="",0,((Standardtal!$E$8*AF$7)+(Standardtal!$E$9*AF$7))*AF22))</f>
        <v/>
      </c>
      <c r="BB22" s="245"/>
      <c r="BC22" s="246" t="str">
        <f t="shared" si="11"/>
        <v/>
      </c>
      <c r="BD22" s="246" t="str">
        <f t="shared" si="12"/>
        <v/>
      </c>
      <c r="BE22" s="246" t="str">
        <f t="shared" si="12"/>
        <v/>
      </c>
      <c r="BF22" s="246" t="str">
        <f t="shared" si="12"/>
        <v/>
      </c>
      <c r="BG22" s="246" t="str">
        <f t="shared" si="12"/>
        <v/>
      </c>
      <c r="BH22" s="246" t="str">
        <f t="shared" si="12"/>
        <v/>
      </c>
      <c r="BI22" s="245"/>
      <c r="BJ22" s="246" t="str">
        <f>IF(C22="","",VLOOKUP(B22,Standardtal!$A$5:$B$37,2,FALSE))</f>
        <v/>
      </c>
      <c r="BK22" s="251"/>
      <c r="BL22" s="244" t="str">
        <f t="shared" ref="BL22:BQ34" si="22">IF($C22="","",BL$8*$BJ22*$C22)</f>
        <v/>
      </c>
      <c r="BM22" s="244" t="str">
        <f t="shared" si="22"/>
        <v/>
      </c>
      <c r="BN22" s="244" t="str">
        <f t="shared" si="22"/>
        <v/>
      </c>
      <c r="BO22" s="244" t="str">
        <f t="shared" si="22"/>
        <v/>
      </c>
      <c r="BP22" s="244" t="str">
        <f t="shared" si="22"/>
        <v/>
      </c>
      <c r="BQ22" s="244" t="str">
        <f t="shared" si="22"/>
        <v/>
      </c>
      <c r="BR22" s="245"/>
      <c r="BS22" s="246" t="str">
        <f t="shared" si="14"/>
        <v/>
      </c>
      <c r="BT22" s="246" t="str">
        <f t="shared" si="15"/>
        <v/>
      </c>
      <c r="BU22" s="246" t="str">
        <f t="shared" si="15"/>
        <v/>
      </c>
      <c r="BV22" s="246" t="str">
        <f t="shared" si="15"/>
        <v/>
      </c>
      <c r="BW22" s="246" t="str">
        <f t="shared" si="15"/>
        <v/>
      </c>
      <c r="BX22" s="246" t="str">
        <f t="shared" si="15"/>
        <v/>
      </c>
      <c r="BY22" s="39"/>
    </row>
    <row r="23" spans="1:77" s="176" customFormat="1" ht="20.100000000000001" customHeight="1" x14ac:dyDescent="0.2">
      <c r="A23" s="39"/>
      <c r="B23" s="18" t="s">
        <v>89</v>
      </c>
      <c r="C23" s="6">
        <v>0.5</v>
      </c>
      <c r="D23" s="269">
        <v>100</v>
      </c>
      <c r="E23" s="275"/>
      <c r="F23" s="262"/>
      <c r="G23" s="276"/>
      <c r="H23" s="264"/>
      <c r="I23" s="264"/>
      <c r="J23" s="277"/>
      <c r="K23" s="126"/>
      <c r="L23" s="143"/>
      <c r="M23" s="244">
        <f t="shared" si="16"/>
        <v>0.5</v>
      </c>
      <c r="N23" s="244">
        <f t="shared" si="8"/>
        <v>0.5</v>
      </c>
      <c r="O23" s="244">
        <f t="shared" si="8"/>
        <v>0.5</v>
      </c>
      <c r="P23" s="244">
        <f t="shared" si="8"/>
        <v>0.5</v>
      </c>
      <c r="Q23" s="244">
        <f t="shared" si="8"/>
        <v>0.5</v>
      </c>
      <c r="R23" s="244">
        <f t="shared" si="8"/>
        <v>0.5</v>
      </c>
      <c r="S23" s="247"/>
      <c r="T23" s="244" t="str">
        <f t="shared" si="9"/>
        <v/>
      </c>
      <c r="U23" s="244" t="str">
        <f t="shared" si="9"/>
        <v/>
      </c>
      <c r="V23" s="244" t="str">
        <f t="shared" si="9"/>
        <v/>
      </c>
      <c r="W23" s="244" t="str">
        <f t="shared" si="9"/>
        <v/>
      </c>
      <c r="X23" s="244" t="str">
        <f t="shared" si="9"/>
        <v/>
      </c>
      <c r="Y23" s="244" t="str">
        <f t="shared" si="9"/>
        <v/>
      </c>
      <c r="Z23" s="247"/>
      <c r="AA23" s="248" t="str">
        <f t="shared" si="10"/>
        <v/>
      </c>
      <c r="AB23" s="248" t="str">
        <f t="shared" si="10"/>
        <v/>
      </c>
      <c r="AC23" s="248" t="str">
        <f t="shared" si="10"/>
        <v/>
      </c>
      <c r="AD23" s="248" t="str">
        <f t="shared" si="10"/>
        <v/>
      </c>
      <c r="AE23" s="248" t="str">
        <f t="shared" si="10"/>
        <v/>
      </c>
      <c r="AF23" s="248" t="str">
        <f t="shared" si="10"/>
        <v/>
      </c>
      <c r="AG23" s="249"/>
      <c r="AH23" s="246">
        <f>IF($C23="","",IF($E23="",Standardtal!$E$5*M23*M$7*2,(Standardtal!$E$5*M23*M$7+Standardtal!$E$6*M$7*M23)))</f>
        <v>4.032258064516129</v>
      </c>
      <c r="AI23" s="246">
        <f>IF($C23="","",IF($E23="",Standardtal!$E$5*N23*N$7*2,(Standardtal!$E$5*N23*N$7+Standardtal!$E$6*N$7*N23)))</f>
        <v>4.032258064516129</v>
      </c>
      <c r="AJ23" s="246">
        <f>IF($C23="","",IF($E23="",Standardtal!$E$5*O23*O$7*2,(Standardtal!$E$5*O23*O$7+Standardtal!$E$6*O$7*O23)))</f>
        <v>4.032258064516129</v>
      </c>
      <c r="AK23" s="246">
        <f>IF($C23="","",IF($E23="",Standardtal!$E$5*P23*P$7*2,(Standardtal!$E$5*P23*P$7+Standardtal!$E$6*P$7*P23)))</f>
        <v>4.032258064516129</v>
      </c>
      <c r="AL23" s="246">
        <f>IF($C23="","",IF($E23="",Standardtal!$E$5*Q23*Q$7*2,(Standardtal!$E$5*Q23*Q$7+Standardtal!$E$6*Q$7*Q23)))</f>
        <v>4.032258064516129</v>
      </c>
      <c r="AM23" s="246">
        <f>IF($C23="","",IF($E23="",Standardtal!$E$5*R23*R$7*2,(Standardtal!$E$5*R23*R$7+Standardtal!$E$6*R$7*R23)))</f>
        <v>4.032258064516129</v>
      </c>
      <c r="AN23" s="250"/>
      <c r="AO23" s="246">
        <f>IF($C23="","",IF(T23="",0,((Standardtal!$E$5*T$7)+(Standardtal!$E$6*T$7))*T23))</f>
        <v>0</v>
      </c>
      <c r="AP23" s="246">
        <f>IF($C23="","",IF(U23="",0,((Standardtal!$E$5*U$7)+(Standardtal!$E$6*U$7))*U23))</f>
        <v>0</v>
      </c>
      <c r="AQ23" s="246">
        <f>IF($C23="","",IF(V23="",0,((Standardtal!$E$5*V$7)+(Standardtal!$E$6*V$7))*V23))</f>
        <v>0</v>
      </c>
      <c r="AR23" s="246">
        <f>IF($C23="","",IF(W23="",0,((Standardtal!$E$5*W$7)+(Standardtal!$E$6*W$7))*W23))</f>
        <v>0</v>
      </c>
      <c r="AS23" s="246">
        <f>IF($C23="","",IF(X23="",0,((Standardtal!$E$5*X$7)+(Standardtal!$E$6*X$7))*X23))</f>
        <v>0</v>
      </c>
      <c r="AT23" s="246">
        <f>IF($C23="","",IF(Y23="",0,((Standardtal!$E$5*Y$7)+(Standardtal!$E$6*Y$7))*Y23))</f>
        <v>0</v>
      </c>
      <c r="AU23" s="250"/>
      <c r="AV23" s="246">
        <f>IF($C23="","",IF(AA23="",0,((Standardtal!$E$8*AA$7)+(Standardtal!$E$9*AA$7))*AA23))</f>
        <v>0</v>
      </c>
      <c r="AW23" s="246">
        <f>IF($C23="","",IF(AB23="",0,((Standardtal!$E$8*AB$7)+(Standardtal!$E$9*AB$7))*AB23))</f>
        <v>0</v>
      </c>
      <c r="AX23" s="246">
        <f>IF($C23="","",IF(AC23="",0,((Standardtal!$E$8*AC$7)+(Standardtal!$E$9*AC$7))*AC23))</f>
        <v>0</v>
      </c>
      <c r="AY23" s="246">
        <f>IF($C23="","",IF(AD23="",0,((Standardtal!$E$8*AD$7)+(Standardtal!$E$9*AD$7))*AD23))</f>
        <v>0</v>
      </c>
      <c r="AZ23" s="246">
        <f>IF($C23="","",IF(AE23="",0,((Standardtal!$E$8*AE$7)+(Standardtal!$E$9*AE$7))*AE23))</f>
        <v>0</v>
      </c>
      <c r="BA23" s="246">
        <f>IF($C23="","",IF(AF23="",0,((Standardtal!$E$8*AF$7)+(Standardtal!$E$9*AF$7))*AF23))</f>
        <v>0</v>
      </c>
      <c r="BB23" s="245"/>
      <c r="BC23" s="246">
        <f t="shared" si="11"/>
        <v>4.032258064516129</v>
      </c>
      <c r="BD23" s="246">
        <f t="shared" si="12"/>
        <v>4.032258064516129</v>
      </c>
      <c r="BE23" s="246">
        <f t="shared" si="12"/>
        <v>4.032258064516129</v>
      </c>
      <c r="BF23" s="246">
        <f t="shared" si="12"/>
        <v>4.032258064516129</v>
      </c>
      <c r="BG23" s="246">
        <f t="shared" si="12"/>
        <v>4.032258064516129</v>
      </c>
      <c r="BH23" s="246">
        <f t="shared" si="12"/>
        <v>4.032258064516129</v>
      </c>
      <c r="BI23" s="245"/>
      <c r="BJ23" s="246">
        <f>IF(C23="","",VLOOKUP(B23,Standardtal!$A$5:$B$37,2,FALSE))</f>
        <v>5.9</v>
      </c>
      <c r="BK23" s="251"/>
      <c r="BL23" s="244">
        <f t="shared" si="22"/>
        <v>2.95</v>
      </c>
      <c r="BM23" s="244">
        <f t="shared" si="22"/>
        <v>8.8500000000000014</v>
      </c>
      <c r="BN23" s="244">
        <f t="shared" si="22"/>
        <v>20.650000000000002</v>
      </c>
      <c r="BO23" s="244">
        <f t="shared" si="22"/>
        <v>29.5</v>
      </c>
      <c r="BP23" s="244">
        <f t="shared" si="22"/>
        <v>35.400000000000006</v>
      </c>
      <c r="BQ23" s="244">
        <f t="shared" si="22"/>
        <v>44.25</v>
      </c>
      <c r="BR23" s="245"/>
      <c r="BS23" s="246">
        <f t="shared" si="14"/>
        <v>57.750057750057749</v>
      </c>
      <c r="BT23" s="246">
        <f t="shared" si="15"/>
        <v>31.300863903843744</v>
      </c>
      <c r="BU23" s="246">
        <f t="shared" si="15"/>
        <v>16.336666013200023</v>
      </c>
      <c r="BV23" s="246">
        <f t="shared" si="15"/>
        <v>12.025012025012025</v>
      </c>
      <c r="BW23" s="246">
        <f t="shared" si="15"/>
        <v>10.225785340314134</v>
      </c>
      <c r="BX23" s="246">
        <f t="shared" si="15"/>
        <v>8.3514280942041097</v>
      </c>
      <c r="BY23" s="39"/>
    </row>
    <row r="24" spans="1:77" s="176" customFormat="1" ht="20.100000000000001" customHeight="1" x14ac:dyDescent="0.2">
      <c r="A24" s="39"/>
      <c r="B24" s="260" t="s">
        <v>71</v>
      </c>
      <c r="C24" s="6">
        <v>1</v>
      </c>
      <c r="D24" s="269">
        <v>100</v>
      </c>
      <c r="E24" s="275"/>
      <c r="F24" s="262"/>
      <c r="G24" s="276"/>
      <c r="H24" s="264"/>
      <c r="I24" s="264"/>
      <c r="J24" s="277"/>
      <c r="K24" s="126"/>
      <c r="L24" s="143"/>
      <c r="M24" s="244">
        <f t="shared" si="16"/>
        <v>1</v>
      </c>
      <c r="N24" s="244">
        <f t="shared" si="8"/>
        <v>1</v>
      </c>
      <c r="O24" s="244">
        <f t="shared" si="8"/>
        <v>1</v>
      </c>
      <c r="P24" s="244">
        <f t="shared" si="8"/>
        <v>1</v>
      </c>
      <c r="Q24" s="244">
        <f t="shared" si="8"/>
        <v>1</v>
      </c>
      <c r="R24" s="244">
        <f t="shared" si="8"/>
        <v>1</v>
      </c>
      <c r="S24" s="247"/>
      <c r="T24" s="244" t="str">
        <f t="shared" si="9"/>
        <v/>
      </c>
      <c r="U24" s="244" t="str">
        <f t="shared" si="9"/>
        <v/>
      </c>
      <c r="V24" s="244" t="str">
        <f t="shared" si="9"/>
        <v/>
      </c>
      <c r="W24" s="244" t="str">
        <f t="shared" si="9"/>
        <v/>
      </c>
      <c r="X24" s="244" t="str">
        <f t="shared" si="9"/>
        <v/>
      </c>
      <c r="Y24" s="244" t="str">
        <f t="shared" si="9"/>
        <v/>
      </c>
      <c r="Z24" s="247"/>
      <c r="AA24" s="248" t="str">
        <f t="shared" si="10"/>
        <v/>
      </c>
      <c r="AB24" s="248" t="str">
        <f t="shared" si="10"/>
        <v/>
      </c>
      <c r="AC24" s="248" t="str">
        <f t="shared" si="10"/>
        <v/>
      </c>
      <c r="AD24" s="248" t="str">
        <f t="shared" si="10"/>
        <v/>
      </c>
      <c r="AE24" s="248" t="str">
        <f t="shared" si="10"/>
        <v/>
      </c>
      <c r="AF24" s="248" t="str">
        <f t="shared" si="10"/>
        <v/>
      </c>
      <c r="AG24" s="249"/>
      <c r="AH24" s="246">
        <f>IF($C24="","",IF($E24="",Standardtal!$E$5*M24*M$7*2,(Standardtal!$E$5*M24*M$7+Standardtal!$E$6*M$7*M24)))</f>
        <v>8.064516129032258</v>
      </c>
      <c r="AI24" s="246">
        <f>IF($C24="","",IF($E24="",Standardtal!$E$5*N24*N$7*2,(Standardtal!$E$5*N24*N$7+Standardtal!$E$6*N$7*N24)))</f>
        <v>8.064516129032258</v>
      </c>
      <c r="AJ24" s="246">
        <f>IF($C24="","",IF($E24="",Standardtal!$E$5*O24*O$7*2,(Standardtal!$E$5*O24*O$7+Standardtal!$E$6*O$7*O24)))</f>
        <v>8.064516129032258</v>
      </c>
      <c r="AK24" s="246">
        <f>IF($C24="","",IF($E24="",Standardtal!$E$5*P24*P$7*2,(Standardtal!$E$5*P24*P$7+Standardtal!$E$6*P$7*P24)))</f>
        <v>8.064516129032258</v>
      </c>
      <c r="AL24" s="246">
        <f>IF($C24="","",IF($E24="",Standardtal!$E$5*Q24*Q$7*2,(Standardtal!$E$5*Q24*Q$7+Standardtal!$E$6*Q$7*Q24)))</f>
        <v>8.064516129032258</v>
      </c>
      <c r="AM24" s="246">
        <f>IF($C24="","",IF($E24="",Standardtal!$E$5*R24*R$7*2,(Standardtal!$E$5*R24*R$7+Standardtal!$E$6*R$7*R24)))</f>
        <v>8.064516129032258</v>
      </c>
      <c r="AN24" s="250"/>
      <c r="AO24" s="246">
        <f>IF($C24="","",IF(T24="",0,((Standardtal!$E$5*T$7)+(Standardtal!$E$6*T$7))*T24))</f>
        <v>0</v>
      </c>
      <c r="AP24" s="246">
        <f>IF($C24="","",IF(U24="",0,((Standardtal!$E$5*U$7)+(Standardtal!$E$6*U$7))*U24))</f>
        <v>0</v>
      </c>
      <c r="AQ24" s="246">
        <f>IF($C24="","",IF(V24="",0,((Standardtal!$E$5*V$7)+(Standardtal!$E$6*V$7))*V24))</f>
        <v>0</v>
      </c>
      <c r="AR24" s="246">
        <f>IF($C24="","",IF(W24="",0,((Standardtal!$E$5*W$7)+(Standardtal!$E$6*W$7))*W24))</f>
        <v>0</v>
      </c>
      <c r="AS24" s="246">
        <f>IF($C24="","",IF(X24="",0,((Standardtal!$E$5*X$7)+(Standardtal!$E$6*X$7))*X24))</f>
        <v>0</v>
      </c>
      <c r="AT24" s="246">
        <f>IF($C24="","",IF(Y24="",0,((Standardtal!$E$5*Y$7)+(Standardtal!$E$6*Y$7))*Y24))</f>
        <v>0</v>
      </c>
      <c r="AU24" s="250"/>
      <c r="AV24" s="246">
        <f>IF($C24="","",IF(AA24="",0,((Standardtal!$E$8*AA$7)+(Standardtal!$E$9*AA$7))*AA24))</f>
        <v>0</v>
      </c>
      <c r="AW24" s="246">
        <f>IF($C24="","",IF(AB24="",0,((Standardtal!$E$8*AB$7)+(Standardtal!$E$9*AB$7))*AB24))</f>
        <v>0</v>
      </c>
      <c r="AX24" s="246">
        <f>IF($C24="","",IF(AC24="",0,((Standardtal!$E$8*AC$7)+(Standardtal!$E$9*AC$7))*AC24))</f>
        <v>0</v>
      </c>
      <c r="AY24" s="246">
        <f>IF($C24="","",IF(AD24="",0,((Standardtal!$E$8*AD$7)+(Standardtal!$E$9*AD$7))*AD24))</f>
        <v>0</v>
      </c>
      <c r="AZ24" s="246">
        <f>IF($C24="","",IF(AE24="",0,((Standardtal!$E$8*AE$7)+(Standardtal!$E$9*AE$7))*AE24))</f>
        <v>0</v>
      </c>
      <c r="BA24" s="246">
        <f>IF($C24="","",IF(AF24="",0,((Standardtal!$E$8*AF$7)+(Standardtal!$E$9*AF$7))*AF24))</f>
        <v>0</v>
      </c>
      <c r="BB24" s="245"/>
      <c r="BC24" s="246">
        <f t="shared" si="11"/>
        <v>8.064516129032258</v>
      </c>
      <c r="BD24" s="246">
        <f t="shared" si="12"/>
        <v>8.064516129032258</v>
      </c>
      <c r="BE24" s="246">
        <f t="shared" si="12"/>
        <v>8.064516129032258</v>
      </c>
      <c r="BF24" s="246">
        <f t="shared" si="12"/>
        <v>8.064516129032258</v>
      </c>
      <c r="BG24" s="246">
        <f t="shared" si="12"/>
        <v>8.064516129032258</v>
      </c>
      <c r="BH24" s="246">
        <f t="shared" si="12"/>
        <v>8.064516129032258</v>
      </c>
      <c r="BI24" s="245"/>
      <c r="BJ24" s="246">
        <f>IF(C24="","",VLOOKUP(B24,Standardtal!$A$5:$B$37,2,FALSE))</f>
        <v>4</v>
      </c>
      <c r="BK24" s="251"/>
      <c r="BL24" s="244">
        <f t="shared" si="22"/>
        <v>4</v>
      </c>
      <c r="BM24" s="244">
        <f t="shared" si="22"/>
        <v>12</v>
      </c>
      <c r="BN24" s="244">
        <f t="shared" si="22"/>
        <v>28</v>
      </c>
      <c r="BO24" s="244">
        <f t="shared" si="22"/>
        <v>40</v>
      </c>
      <c r="BP24" s="244">
        <f t="shared" si="22"/>
        <v>48</v>
      </c>
      <c r="BQ24" s="244">
        <f t="shared" si="22"/>
        <v>60</v>
      </c>
      <c r="BR24" s="245"/>
      <c r="BS24" s="246">
        <f t="shared" si="14"/>
        <v>66.844919786096256</v>
      </c>
      <c r="BT24" s="246">
        <f t="shared" si="15"/>
        <v>40.19292604501608</v>
      </c>
      <c r="BU24" s="246">
        <f t="shared" si="15"/>
        <v>22.361359570661897</v>
      </c>
      <c r="BV24" s="246">
        <f t="shared" si="15"/>
        <v>16.778523489932887</v>
      </c>
      <c r="BW24" s="246">
        <f t="shared" si="15"/>
        <v>14.384349827387801</v>
      </c>
      <c r="BX24" s="246">
        <f t="shared" si="15"/>
        <v>11.848341232227488</v>
      </c>
      <c r="BY24" s="39"/>
    </row>
    <row r="25" spans="1:77" s="176" customFormat="1" ht="20.100000000000001" customHeight="1" x14ac:dyDescent="0.2">
      <c r="A25" s="39"/>
      <c r="B25" s="260" t="s">
        <v>72</v>
      </c>
      <c r="C25" s="6"/>
      <c r="D25" s="269"/>
      <c r="E25" s="275"/>
      <c r="F25" s="262"/>
      <c r="G25" s="276"/>
      <c r="H25" s="264"/>
      <c r="I25" s="264"/>
      <c r="J25" s="277"/>
      <c r="K25" s="126"/>
      <c r="L25" s="143"/>
      <c r="M25" s="244" t="str">
        <f t="shared" si="16"/>
        <v/>
      </c>
      <c r="N25" s="244" t="str">
        <f t="shared" si="8"/>
        <v/>
      </c>
      <c r="O25" s="244" t="str">
        <f t="shared" si="8"/>
        <v/>
      </c>
      <c r="P25" s="244" t="str">
        <f t="shared" si="8"/>
        <v/>
      </c>
      <c r="Q25" s="244" t="str">
        <f t="shared" si="8"/>
        <v/>
      </c>
      <c r="R25" s="244" t="str">
        <f t="shared" si="8"/>
        <v/>
      </c>
      <c r="S25" s="247"/>
      <c r="T25" s="244" t="str">
        <f t="shared" si="9"/>
        <v/>
      </c>
      <c r="U25" s="244" t="str">
        <f t="shared" si="9"/>
        <v/>
      </c>
      <c r="V25" s="244" t="str">
        <f t="shared" si="9"/>
        <v/>
      </c>
      <c r="W25" s="244" t="str">
        <f t="shared" si="9"/>
        <v/>
      </c>
      <c r="X25" s="244" t="str">
        <f t="shared" si="9"/>
        <v/>
      </c>
      <c r="Y25" s="244" t="str">
        <f t="shared" si="9"/>
        <v/>
      </c>
      <c r="Z25" s="247"/>
      <c r="AA25" s="248" t="str">
        <f t="shared" si="10"/>
        <v/>
      </c>
      <c r="AB25" s="248" t="str">
        <f t="shared" si="10"/>
        <v/>
      </c>
      <c r="AC25" s="248" t="str">
        <f t="shared" si="10"/>
        <v/>
      </c>
      <c r="AD25" s="248" t="str">
        <f t="shared" si="10"/>
        <v/>
      </c>
      <c r="AE25" s="248" t="str">
        <f t="shared" si="10"/>
        <v/>
      </c>
      <c r="AF25" s="248" t="str">
        <f t="shared" si="10"/>
        <v/>
      </c>
      <c r="AG25" s="249"/>
      <c r="AH25" s="246" t="str">
        <f>IF($C25="","",IF($E25="",Standardtal!$E$5*M25*M$7*2,(Standardtal!$E$5*M25*M$7+Standardtal!$E$6*M$7*M25)))</f>
        <v/>
      </c>
      <c r="AI25" s="246" t="str">
        <f>IF($C25="","",IF($E25="",Standardtal!$E$5*N25*N$7*2,(Standardtal!$E$5*N25*N$7+Standardtal!$E$6*N$7*N25)))</f>
        <v/>
      </c>
      <c r="AJ25" s="246" t="str">
        <f>IF($C25="","",IF($E25="",Standardtal!$E$5*O25*O$7*2,(Standardtal!$E$5*O25*O$7+Standardtal!$E$6*O$7*O25)))</f>
        <v/>
      </c>
      <c r="AK25" s="246" t="str">
        <f>IF($C25="","",IF($E25="",Standardtal!$E$5*P25*P$7*2,(Standardtal!$E$5*P25*P$7+Standardtal!$E$6*P$7*P25)))</f>
        <v/>
      </c>
      <c r="AL25" s="246" t="str">
        <f>IF($C25="","",IF($E25="",Standardtal!$E$5*Q25*Q$7*2,(Standardtal!$E$5*Q25*Q$7+Standardtal!$E$6*Q$7*Q25)))</f>
        <v/>
      </c>
      <c r="AM25" s="246" t="str">
        <f>IF($C25="","",IF($E25="",Standardtal!$E$5*R25*R$7*2,(Standardtal!$E$5*R25*R$7+Standardtal!$E$6*R$7*R25)))</f>
        <v/>
      </c>
      <c r="AN25" s="250"/>
      <c r="AO25" s="246" t="str">
        <f>IF($C25="","",IF(T25="",0,((Standardtal!$E$5*T$7)+(Standardtal!$E$6*T$7))*T25))</f>
        <v/>
      </c>
      <c r="AP25" s="246" t="str">
        <f>IF($C25="","",IF(U25="",0,((Standardtal!$E$5*U$7)+(Standardtal!$E$6*U$7))*U25))</f>
        <v/>
      </c>
      <c r="AQ25" s="246" t="str">
        <f>IF($C25="","",IF(V25="",0,((Standardtal!$E$5*V$7)+(Standardtal!$E$6*V$7))*V25))</f>
        <v/>
      </c>
      <c r="AR25" s="246" t="str">
        <f>IF($C25="","",IF(W25="",0,((Standardtal!$E$5*W$7)+(Standardtal!$E$6*W$7))*W25))</f>
        <v/>
      </c>
      <c r="AS25" s="246" t="str">
        <f>IF($C25="","",IF(X25="",0,((Standardtal!$E$5*X$7)+(Standardtal!$E$6*X$7))*X25))</f>
        <v/>
      </c>
      <c r="AT25" s="246" t="str">
        <f>IF($C25="","",IF(Y25="",0,((Standardtal!$E$5*Y$7)+(Standardtal!$E$6*Y$7))*Y25))</f>
        <v/>
      </c>
      <c r="AU25" s="250"/>
      <c r="AV25" s="246" t="str">
        <f>IF($C25="","",IF(AA25="",0,((Standardtal!$E$8*AA$7)+(Standardtal!$E$9*AA$7))*AA25))</f>
        <v/>
      </c>
      <c r="AW25" s="246" t="str">
        <f>IF($C25="","",IF(AB25="",0,((Standardtal!$E$8*AB$7)+(Standardtal!$E$9*AB$7))*AB25))</f>
        <v/>
      </c>
      <c r="AX25" s="246" t="str">
        <f>IF($C25="","",IF(AC25="",0,((Standardtal!$E$8*AC$7)+(Standardtal!$E$9*AC$7))*AC25))</f>
        <v/>
      </c>
      <c r="AY25" s="246" t="str">
        <f>IF($C25="","",IF(AD25="",0,((Standardtal!$E$8*AD$7)+(Standardtal!$E$9*AD$7))*AD25))</f>
        <v/>
      </c>
      <c r="AZ25" s="246" t="str">
        <f>IF($C25="","",IF(AE25="",0,((Standardtal!$E$8*AE$7)+(Standardtal!$E$9*AE$7))*AE25))</f>
        <v/>
      </c>
      <c r="BA25" s="246" t="str">
        <f>IF($C25="","",IF(AF25="",0,((Standardtal!$E$8*AF$7)+(Standardtal!$E$9*AF$7))*AF25))</f>
        <v/>
      </c>
      <c r="BB25" s="245"/>
      <c r="BC25" s="246" t="str">
        <f t="shared" si="11"/>
        <v/>
      </c>
      <c r="BD25" s="246" t="str">
        <f t="shared" si="12"/>
        <v/>
      </c>
      <c r="BE25" s="246" t="str">
        <f t="shared" si="12"/>
        <v/>
      </c>
      <c r="BF25" s="246" t="str">
        <f t="shared" si="12"/>
        <v/>
      </c>
      <c r="BG25" s="246" t="str">
        <f t="shared" si="12"/>
        <v/>
      </c>
      <c r="BH25" s="246" t="str">
        <f t="shared" si="12"/>
        <v/>
      </c>
      <c r="BI25" s="245"/>
      <c r="BJ25" s="246" t="str">
        <f>IF(C25="","",VLOOKUP(B25,Standardtal!$A$5:$B$37,2,FALSE))</f>
        <v/>
      </c>
      <c r="BK25" s="251"/>
      <c r="BL25" s="244" t="str">
        <f t="shared" si="22"/>
        <v/>
      </c>
      <c r="BM25" s="244" t="str">
        <f t="shared" si="22"/>
        <v/>
      </c>
      <c r="BN25" s="244" t="str">
        <f t="shared" si="22"/>
        <v/>
      </c>
      <c r="BO25" s="244" t="str">
        <f t="shared" si="22"/>
        <v/>
      </c>
      <c r="BP25" s="244" t="str">
        <f t="shared" si="22"/>
        <v/>
      </c>
      <c r="BQ25" s="244" t="str">
        <f t="shared" si="22"/>
        <v/>
      </c>
      <c r="BR25" s="245"/>
      <c r="BS25" s="246" t="str">
        <f t="shared" si="14"/>
        <v/>
      </c>
      <c r="BT25" s="246" t="str">
        <f t="shared" si="15"/>
        <v/>
      </c>
      <c r="BU25" s="246" t="str">
        <f t="shared" si="15"/>
        <v/>
      </c>
      <c r="BV25" s="246" t="str">
        <f t="shared" si="15"/>
        <v/>
      </c>
      <c r="BW25" s="246" t="str">
        <f t="shared" si="15"/>
        <v/>
      </c>
      <c r="BX25" s="246" t="str">
        <f t="shared" si="15"/>
        <v/>
      </c>
      <c r="BY25" s="39"/>
    </row>
    <row r="26" spans="1:77" s="176" customFormat="1" ht="20.100000000000001" customHeight="1" x14ac:dyDescent="0.2">
      <c r="A26" s="39"/>
      <c r="B26" s="18" t="s">
        <v>84</v>
      </c>
      <c r="C26" s="6"/>
      <c r="D26" s="269"/>
      <c r="E26" s="275"/>
      <c r="F26" s="262"/>
      <c r="G26" s="276"/>
      <c r="H26" s="264"/>
      <c r="I26" s="264"/>
      <c r="J26" s="277"/>
      <c r="K26" s="126"/>
      <c r="L26" s="143"/>
      <c r="M26" s="244" t="str">
        <f t="shared" si="16"/>
        <v/>
      </c>
      <c r="N26" s="244" t="str">
        <f t="shared" si="8"/>
        <v/>
      </c>
      <c r="O26" s="244" t="str">
        <f t="shared" si="8"/>
        <v/>
      </c>
      <c r="P26" s="244" t="str">
        <f t="shared" si="8"/>
        <v/>
      </c>
      <c r="Q26" s="244" t="str">
        <f t="shared" si="8"/>
        <v/>
      </c>
      <c r="R26" s="244" t="str">
        <f t="shared" si="8"/>
        <v/>
      </c>
      <c r="S26" s="247"/>
      <c r="T26" s="244" t="str">
        <f t="shared" si="9"/>
        <v/>
      </c>
      <c r="U26" s="244" t="str">
        <f t="shared" si="9"/>
        <v/>
      </c>
      <c r="V26" s="244" t="str">
        <f t="shared" si="9"/>
        <v/>
      </c>
      <c r="W26" s="244" t="str">
        <f t="shared" si="9"/>
        <v/>
      </c>
      <c r="X26" s="244" t="str">
        <f t="shared" si="9"/>
        <v/>
      </c>
      <c r="Y26" s="244" t="str">
        <f t="shared" si="9"/>
        <v/>
      </c>
      <c r="Z26" s="247"/>
      <c r="AA26" s="248" t="str">
        <f t="shared" si="10"/>
        <v/>
      </c>
      <c r="AB26" s="248" t="str">
        <f t="shared" si="10"/>
        <v/>
      </c>
      <c r="AC26" s="248" t="str">
        <f t="shared" si="10"/>
        <v/>
      </c>
      <c r="AD26" s="248" t="str">
        <f t="shared" si="10"/>
        <v/>
      </c>
      <c r="AE26" s="248" t="str">
        <f t="shared" si="10"/>
        <v/>
      </c>
      <c r="AF26" s="248" t="str">
        <f t="shared" si="10"/>
        <v/>
      </c>
      <c r="AG26" s="249"/>
      <c r="AH26" s="246" t="str">
        <f>IF($C26="","",IF($E26="",Standardtal!$E$5*M26*M$7*2,(Standardtal!$E$5*M26*M$7+Standardtal!$E$6*M$7*M26)))</f>
        <v/>
      </c>
      <c r="AI26" s="246" t="str">
        <f>IF($C26="","",IF($E26="",Standardtal!$E$5*N26*N$7*2,(Standardtal!$E$5*N26*N$7+Standardtal!$E$6*N$7*N26)))</f>
        <v/>
      </c>
      <c r="AJ26" s="246" t="str">
        <f>IF($C26="","",IF($E26="",Standardtal!$E$5*O26*O$7*2,(Standardtal!$E$5*O26*O$7+Standardtal!$E$6*O$7*O26)))</f>
        <v/>
      </c>
      <c r="AK26" s="246" t="str">
        <f>IF($C26="","",IF($E26="",Standardtal!$E$5*P26*P$7*2,(Standardtal!$E$5*P26*P$7+Standardtal!$E$6*P$7*P26)))</f>
        <v/>
      </c>
      <c r="AL26" s="246" t="str">
        <f>IF($C26="","",IF($E26="",Standardtal!$E$5*Q26*Q$7*2,(Standardtal!$E$5*Q26*Q$7+Standardtal!$E$6*Q$7*Q26)))</f>
        <v/>
      </c>
      <c r="AM26" s="246" t="str">
        <f>IF($C26="","",IF($E26="",Standardtal!$E$5*R26*R$7*2,(Standardtal!$E$5*R26*R$7+Standardtal!$E$6*R$7*R26)))</f>
        <v/>
      </c>
      <c r="AN26" s="250"/>
      <c r="AO26" s="246" t="str">
        <f>IF($C26="","",IF(T26="",0,((Standardtal!$E$5*T$7)+(Standardtal!$E$6*T$7))*T26))</f>
        <v/>
      </c>
      <c r="AP26" s="246" t="str">
        <f>IF($C26="","",IF(U26="",0,((Standardtal!$E$5*U$7)+(Standardtal!$E$6*U$7))*U26))</f>
        <v/>
      </c>
      <c r="AQ26" s="246" t="str">
        <f>IF($C26="","",IF(V26="",0,((Standardtal!$E$5*V$7)+(Standardtal!$E$6*V$7))*V26))</f>
        <v/>
      </c>
      <c r="AR26" s="246" t="str">
        <f>IF($C26="","",IF(W26="",0,((Standardtal!$E$5*W$7)+(Standardtal!$E$6*W$7))*W26))</f>
        <v/>
      </c>
      <c r="AS26" s="246" t="str">
        <f>IF($C26="","",IF(X26="",0,((Standardtal!$E$5*X$7)+(Standardtal!$E$6*X$7))*X26))</f>
        <v/>
      </c>
      <c r="AT26" s="246" t="str">
        <f>IF($C26="","",IF(Y26="",0,((Standardtal!$E$5*Y$7)+(Standardtal!$E$6*Y$7))*Y26))</f>
        <v/>
      </c>
      <c r="AU26" s="250"/>
      <c r="AV26" s="246" t="str">
        <f>IF($C26="","",IF(AA26="",0,((Standardtal!$E$8*AA$7)+(Standardtal!$E$9*AA$7))*AA26))</f>
        <v/>
      </c>
      <c r="AW26" s="246" t="str">
        <f>IF($C26="","",IF(AB26="",0,((Standardtal!$E$8*AB$7)+(Standardtal!$E$9*AB$7))*AB26))</f>
        <v/>
      </c>
      <c r="AX26" s="246" t="str">
        <f>IF($C26="","",IF(AC26="",0,((Standardtal!$E$8*AC$7)+(Standardtal!$E$9*AC$7))*AC26))</f>
        <v/>
      </c>
      <c r="AY26" s="246" t="str">
        <f>IF($C26="","",IF(AD26="",0,((Standardtal!$E$8*AD$7)+(Standardtal!$E$9*AD$7))*AD26))</f>
        <v/>
      </c>
      <c r="AZ26" s="246" t="str">
        <f>IF($C26="","",IF(AE26="",0,((Standardtal!$E$8*AE$7)+(Standardtal!$E$9*AE$7))*AE26))</f>
        <v/>
      </c>
      <c r="BA26" s="246" t="str">
        <f>IF($C26="","",IF(AF26="",0,((Standardtal!$E$8*AF$7)+(Standardtal!$E$9*AF$7))*AF26))</f>
        <v/>
      </c>
      <c r="BB26" s="245"/>
      <c r="BC26" s="246" t="str">
        <f t="shared" si="11"/>
        <v/>
      </c>
      <c r="BD26" s="246" t="str">
        <f t="shared" si="12"/>
        <v/>
      </c>
      <c r="BE26" s="246" t="str">
        <f t="shared" si="12"/>
        <v/>
      </c>
      <c r="BF26" s="246" t="str">
        <f t="shared" si="12"/>
        <v/>
      </c>
      <c r="BG26" s="246" t="str">
        <f t="shared" si="12"/>
        <v/>
      </c>
      <c r="BH26" s="246" t="str">
        <f t="shared" si="12"/>
        <v/>
      </c>
      <c r="BI26" s="245"/>
      <c r="BJ26" s="246" t="str">
        <f>IF(C26="","",VLOOKUP(B26,Standardtal!$A$5:$B$37,2,FALSE))</f>
        <v/>
      </c>
      <c r="BK26" s="251"/>
      <c r="BL26" s="244" t="str">
        <f t="shared" si="22"/>
        <v/>
      </c>
      <c r="BM26" s="244" t="str">
        <f t="shared" si="22"/>
        <v/>
      </c>
      <c r="BN26" s="244" t="str">
        <f t="shared" si="22"/>
        <v/>
      </c>
      <c r="BO26" s="244" t="str">
        <f t="shared" si="22"/>
        <v/>
      </c>
      <c r="BP26" s="244" t="str">
        <f t="shared" si="22"/>
        <v/>
      </c>
      <c r="BQ26" s="244" t="str">
        <f t="shared" si="22"/>
        <v/>
      </c>
      <c r="BR26" s="245"/>
      <c r="BS26" s="246" t="str">
        <f t="shared" si="14"/>
        <v/>
      </c>
      <c r="BT26" s="246" t="str">
        <f t="shared" si="15"/>
        <v/>
      </c>
      <c r="BU26" s="246" t="str">
        <f t="shared" si="15"/>
        <v/>
      </c>
      <c r="BV26" s="246" t="str">
        <f t="shared" si="15"/>
        <v/>
      </c>
      <c r="BW26" s="246" t="str">
        <f t="shared" si="15"/>
        <v/>
      </c>
      <c r="BX26" s="246" t="str">
        <f t="shared" si="15"/>
        <v/>
      </c>
      <c r="BY26" s="39"/>
    </row>
    <row r="27" spans="1:77" s="176" customFormat="1" ht="20.100000000000001" customHeight="1" x14ac:dyDescent="0.2">
      <c r="A27" s="39"/>
      <c r="B27" s="18" t="s">
        <v>86</v>
      </c>
      <c r="C27" s="6"/>
      <c r="D27" s="269"/>
      <c r="E27" s="275"/>
      <c r="F27" s="262"/>
      <c r="G27" s="276"/>
      <c r="H27" s="264"/>
      <c r="I27" s="264"/>
      <c r="J27" s="277"/>
      <c r="K27" s="126"/>
      <c r="L27" s="143"/>
      <c r="M27" s="244" t="str">
        <f t="shared" si="16"/>
        <v/>
      </c>
      <c r="N27" s="244" t="str">
        <f t="shared" si="8"/>
        <v/>
      </c>
      <c r="O27" s="244" t="str">
        <f t="shared" si="8"/>
        <v/>
      </c>
      <c r="P27" s="244" t="str">
        <f t="shared" si="8"/>
        <v/>
      </c>
      <c r="Q27" s="244" t="str">
        <f t="shared" si="8"/>
        <v/>
      </c>
      <c r="R27" s="244" t="str">
        <f t="shared" si="8"/>
        <v/>
      </c>
      <c r="S27" s="247"/>
      <c r="T27" s="244" t="str">
        <f t="shared" si="9"/>
        <v/>
      </c>
      <c r="U27" s="244" t="str">
        <f t="shared" si="9"/>
        <v/>
      </c>
      <c r="V27" s="244" t="str">
        <f t="shared" si="9"/>
        <v/>
      </c>
      <c r="W27" s="244" t="str">
        <f t="shared" si="9"/>
        <v/>
      </c>
      <c r="X27" s="244" t="str">
        <f t="shared" si="9"/>
        <v/>
      </c>
      <c r="Y27" s="244" t="str">
        <f t="shared" si="9"/>
        <v/>
      </c>
      <c r="Z27" s="247"/>
      <c r="AA27" s="248" t="str">
        <f t="shared" si="10"/>
        <v/>
      </c>
      <c r="AB27" s="248" t="str">
        <f t="shared" si="10"/>
        <v/>
      </c>
      <c r="AC27" s="248" t="str">
        <f t="shared" si="10"/>
        <v/>
      </c>
      <c r="AD27" s="248" t="str">
        <f t="shared" si="10"/>
        <v/>
      </c>
      <c r="AE27" s="248" t="str">
        <f t="shared" si="10"/>
        <v/>
      </c>
      <c r="AF27" s="248" t="str">
        <f t="shared" si="10"/>
        <v/>
      </c>
      <c r="AG27" s="249"/>
      <c r="AH27" s="246" t="str">
        <f>IF($C27="","",IF($E27="",Standardtal!$E$5*M27*M$7*2,(Standardtal!$E$5*M27*M$7+Standardtal!$E$6*M$7*M27)))</f>
        <v/>
      </c>
      <c r="AI27" s="246" t="str">
        <f>IF($C27="","",IF($E27="",Standardtal!$E$5*N27*N$7*2,(Standardtal!$E$5*N27*N$7+Standardtal!$E$6*N$7*N27)))</f>
        <v/>
      </c>
      <c r="AJ27" s="246" t="str">
        <f>IF($C27="","",IF($E27="",Standardtal!$E$5*O27*O$7*2,(Standardtal!$E$5*O27*O$7+Standardtal!$E$6*O$7*O27)))</f>
        <v/>
      </c>
      <c r="AK27" s="246" t="str">
        <f>IF($C27="","",IF($E27="",Standardtal!$E$5*P27*P$7*2,(Standardtal!$E$5*P27*P$7+Standardtal!$E$6*P$7*P27)))</f>
        <v/>
      </c>
      <c r="AL27" s="246" t="str">
        <f>IF($C27="","",IF($E27="",Standardtal!$E$5*Q27*Q$7*2,(Standardtal!$E$5*Q27*Q$7+Standardtal!$E$6*Q$7*Q27)))</f>
        <v/>
      </c>
      <c r="AM27" s="246" t="str">
        <f>IF($C27="","",IF($E27="",Standardtal!$E$5*R27*R$7*2,(Standardtal!$E$5*R27*R$7+Standardtal!$E$6*R$7*R27)))</f>
        <v/>
      </c>
      <c r="AN27" s="250"/>
      <c r="AO27" s="246" t="str">
        <f>IF($C27="","",IF(T27="",0,((Standardtal!$E$5*T$7)+(Standardtal!$E$6*T$7))*T27))</f>
        <v/>
      </c>
      <c r="AP27" s="246" t="str">
        <f>IF($C27="","",IF(U27="",0,((Standardtal!$E$5*U$7)+(Standardtal!$E$6*U$7))*U27))</f>
        <v/>
      </c>
      <c r="AQ27" s="246" t="str">
        <f>IF($C27="","",IF(V27="",0,((Standardtal!$E$5*V$7)+(Standardtal!$E$6*V$7))*V27))</f>
        <v/>
      </c>
      <c r="AR27" s="246" t="str">
        <f>IF($C27="","",IF(W27="",0,((Standardtal!$E$5*W$7)+(Standardtal!$E$6*W$7))*W27))</f>
        <v/>
      </c>
      <c r="AS27" s="246" t="str">
        <f>IF($C27="","",IF(X27="",0,((Standardtal!$E$5*X$7)+(Standardtal!$E$6*X$7))*X27))</f>
        <v/>
      </c>
      <c r="AT27" s="246" t="str">
        <f>IF($C27="","",IF(Y27="",0,((Standardtal!$E$5*Y$7)+(Standardtal!$E$6*Y$7))*Y27))</f>
        <v/>
      </c>
      <c r="AU27" s="250"/>
      <c r="AV27" s="246" t="str">
        <f>IF($C27="","",IF(AA27="",0,((Standardtal!$E$8*AA$7)+(Standardtal!$E$9*AA$7))*AA27))</f>
        <v/>
      </c>
      <c r="AW27" s="246" t="str">
        <f>IF($C27="","",IF(AB27="",0,((Standardtal!$E$8*AB$7)+(Standardtal!$E$9*AB$7))*AB27))</f>
        <v/>
      </c>
      <c r="AX27" s="246" t="str">
        <f>IF($C27="","",IF(AC27="",0,((Standardtal!$E$8*AC$7)+(Standardtal!$E$9*AC$7))*AC27))</f>
        <v/>
      </c>
      <c r="AY27" s="246" t="str">
        <f>IF($C27="","",IF(AD27="",0,((Standardtal!$E$8*AD$7)+(Standardtal!$E$9*AD$7))*AD27))</f>
        <v/>
      </c>
      <c r="AZ27" s="246" t="str">
        <f>IF($C27="","",IF(AE27="",0,((Standardtal!$E$8*AE$7)+(Standardtal!$E$9*AE$7))*AE27))</f>
        <v/>
      </c>
      <c r="BA27" s="246" t="str">
        <f>IF($C27="","",IF(AF27="",0,((Standardtal!$E$8*AF$7)+(Standardtal!$E$9*AF$7))*AF27))</f>
        <v/>
      </c>
      <c r="BB27" s="245"/>
      <c r="BC27" s="246" t="str">
        <f t="shared" si="11"/>
        <v/>
      </c>
      <c r="BD27" s="246" t="str">
        <f t="shared" si="12"/>
        <v/>
      </c>
      <c r="BE27" s="246" t="str">
        <f t="shared" si="12"/>
        <v/>
      </c>
      <c r="BF27" s="246" t="str">
        <f t="shared" si="12"/>
        <v/>
      </c>
      <c r="BG27" s="246" t="str">
        <f t="shared" si="12"/>
        <v/>
      </c>
      <c r="BH27" s="246" t="str">
        <f t="shared" si="12"/>
        <v/>
      </c>
      <c r="BI27" s="245"/>
      <c r="BJ27" s="246" t="str">
        <f>IF(C27="","",VLOOKUP(B27,Standardtal!$A$5:$B$37,2,FALSE))</f>
        <v/>
      </c>
      <c r="BK27" s="251"/>
      <c r="BL27" s="244" t="str">
        <f t="shared" si="22"/>
        <v/>
      </c>
      <c r="BM27" s="244" t="str">
        <f t="shared" si="22"/>
        <v/>
      </c>
      <c r="BN27" s="244" t="str">
        <f t="shared" si="22"/>
        <v/>
      </c>
      <c r="BO27" s="244" t="str">
        <f t="shared" si="22"/>
        <v/>
      </c>
      <c r="BP27" s="244" t="str">
        <f t="shared" si="22"/>
        <v/>
      </c>
      <c r="BQ27" s="244" t="str">
        <f t="shared" si="22"/>
        <v/>
      </c>
      <c r="BR27" s="245"/>
      <c r="BS27" s="246" t="str">
        <f t="shared" si="14"/>
        <v/>
      </c>
      <c r="BT27" s="246" t="str">
        <f t="shared" si="15"/>
        <v/>
      </c>
      <c r="BU27" s="246" t="str">
        <f t="shared" si="15"/>
        <v/>
      </c>
      <c r="BV27" s="246" t="str">
        <f t="shared" si="15"/>
        <v/>
      </c>
      <c r="BW27" s="246" t="str">
        <f t="shared" si="15"/>
        <v/>
      </c>
      <c r="BX27" s="246" t="str">
        <f t="shared" si="15"/>
        <v/>
      </c>
      <c r="BY27" s="39"/>
    </row>
    <row r="28" spans="1:77" s="176" customFormat="1" ht="20.100000000000001" customHeight="1" x14ac:dyDescent="0.2">
      <c r="A28" s="39"/>
      <c r="B28" s="18" t="s">
        <v>74</v>
      </c>
      <c r="C28" s="6">
        <v>4</v>
      </c>
      <c r="D28" s="269">
        <v>100</v>
      </c>
      <c r="E28" s="275"/>
      <c r="F28" s="262"/>
      <c r="G28" s="276"/>
      <c r="H28" s="264"/>
      <c r="I28" s="264"/>
      <c r="J28" s="277"/>
      <c r="K28" s="126"/>
      <c r="L28" s="143"/>
      <c r="M28" s="244">
        <f t="shared" si="16"/>
        <v>4</v>
      </c>
      <c r="N28" s="244">
        <f t="shared" si="8"/>
        <v>4</v>
      </c>
      <c r="O28" s="244">
        <f t="shared" si="8"/>
        <v>4</v>
      </c>
      <c r="P28" s="244">
        <f t="shared" si="8"/>
        <v>4</v>
      </c>
      <c r="Q28" s="244">
        <f t="shared" si="8"/>
        <v>4</v>
      </c>
      <c r="R28" s="244">
        <f t="shared" si="8"/>
        <v>4</v>
      </c>
      <c r="S28" s="247"/>
      <c r="T28" s="244" t="str">
        <f t="shared" si="9"/>
        <v/>
      </c>
      <c r="U28" s="244" t="str">
        <f t="shared" si="9"/>
        <v/>
      </c>
      <c r="V28" s="244" t="str">
        <f t="shared" si="9"/>
        <v/>
      </c>
      <c r="W28" s="244" t="str">
        <f t="shared" si="9"/>
        <v/>
      </c>
      <c r="X28" s="244" t="str">
        <f t="shared" si="9"/>
        <v/>
      </c>
      <c r="Y28" s="244" t="str">
        <f t="shared" si="9"/>
        <v/>
      </c>
      <c r="Z28" s="247"/>
      <c r="AA28" s="248" t="str">
        <f t="shared" si="10"/>
        <v/>
      </c>
      <c r="AB28" s="248" t="str">
        <f t="shared" si="10"/>
        <v/>
      </c>
      <c r="AC28" s="248" t="str">
        <f t="shared" si="10"/>
        <v/>
      </c>
      <c r="AD28" s="248" t="str">
        <f t="shared" si="10"/>
        <v/>
      </c>
      <c r="AE28" s="248" t="str">
        <f t="shared" si="10"/>
        <v/>
      </c>
      <c r="AF28" s="248" t="str">
        <f t="shared" si="10"/>
        <v/>
      </c>
      <c r="AG28" s="249"/>
      <c r="AH28" s="246">
        <f>IF($C28="","",IF($E28="",Standardtal!$E$5*M28*M$7*2,(Standardtal!$E$5*M28*M$7+Standardtal!$E$6*M$7*M28)))</f>
        <v>32.258064516129032</v>
      </c>
      <c r="AI28" s="246">
        <f>IF($C28="","",IF($E28="",Standardtal!$E$5*N28*N$7*2,(Standardtal!$E$5*N28*N$7+Standardtal!$E$6*N$7*N28)))</f>
        <v>32.258064516129032</v>
      </c>
      <c r="AJ28" s="246">
        <f>IF($C28="","",IF($E28="",Standardtal!$E$5*O28*O$7*2,(Standardtal!$E$5*O28*O$7+Standardtal!$E$6*O$7*O28)))</f>
        <v>32.258064516129032</v>
      </c>
      <c r="AK28" s="246">
        <f>IF($C28="","",IF($E28="",Standardtal!$E$5*P28*P$7*2,(Standardtal!$E$5*P28*P$7+Standardtal!$E$6*P$7*P28)))</f>
        <v>32.258064516129032</v>
      </c>
      <c r="AL28" s="246">
        <f>IF($C28="","",IF($E28="",Standardtal!$E$5*Q28*Q$7*2,(Standardtal!$E$5*Q28*Q$7+Standardtal!$E$6*Q$7*Q28)))</f>
        <v>32.258064516129032</v>
      </c>
      <c r="AM28" s="246">
        <f>IF($C28="","",IF($E28="",Standardtal!$E$5*R28*R$7*2,(Standardtal!$E$5*R28*R$7+Standardtal!$E$6*R$7*R28)))</f>
        <v>32.258064516129032</v>
      </c>
      <c r="AN28" s="250"/>
      <c r="AO28" s="246">
        <f>IF($C28="","",IF(T28="",0,((Standardtal!$E$5*T$7)+(Standardtal!$E$6*T$7))*T28))</f>
        <v>0</v>
      </c>
      <c r="AP28" s="246">
        <f>IF($C28="","",IF(U28="",0,((Standardtal!$E$5*U$7)+(Standardtal!$E$6*U$7))*U28))</f>
        <v>0</v>
      </c>
      <c r="AQ28" s="246">
        <f>IF($C28="","",IF(V28="",0,((Standardtal!$E$5*V$7)+(Standardtal!$E$6*V$7))*V28))</f>
        <v>0</v>
      </c>
      <c r="AR28" s="246">
        <f>IF($C28="","",IF(W28="",0,((Standardtal!$E$5*W$7)+(Standardtal!$E$6*W$7))*W28))</f>
        <v>0</v>
      </c>
      <c r="AS28" s="246">
        <f>IF($C28="","",IF(X28="",0,((Standardtal!$E$5*X$7)+(Standardtal!$E$6*X$7))*X28))</f>
        <v>0</v>
      </c>
      <c r="AT28" s="246">
        <f>IF($C28="","",IF(Y28="",0,((Standardtal!$E$5*Y$7)+(Standardtal!$E$6*Y$7))*Y28))</f>
        <v>0</v>
      </c>
      <c r="AU28" s="250"/>
      <c r="AV28" s="246">
        <f>IF($C28="","",IF(AA28="",0,((Standardtal!$E$8*AA$7)+(Standardtal!$E$9*AA$7))*AA28))</f>
        <v>0</v>
      </c>
      <c r="AW28" s="246">
        <f>IF($C28="","",IF(AB28="",0,((Standardtal!$E$8*AB$7)+(Standardtal!$E$9*AB$7))*AB28))</f>
        <v>0</v>
      </c>
      <c r="AX28" s="246">
        <f>IF($C28="","",IF(AC28="",0,((Standardtal!$E$8*AC$7)+(Standardtal!$E$9*AC$7))*AC28))</f>
        <v>0</v>
      </c>
      <c r="AY28" s="246">
        <f>IF($C28="","",IF(AD28="",0,((Standardtal!$E$8*AD$7)+(Standardtal!$E$9*AD$7))*AD28))</f>
        <v>0</v>
      </c>
      <c r="AZ28" s="246">
        <f>IF($C28="","",IF(AE28="",0,((Standardtal!$E$8*AE$7)+(Standardtal!$E$9*AE$7))*AE28))</f>
        <v>0</v>
      </c>
      <c r="BA28" s="246">
        <f>IF($C28="","",IF(AF28="",0,((Standardtal!$E$8*AF$7)+(Standardtal!$E$9*AF$7))*AF28))</f>
        <v>0</v>
      </c>
      <c r="BB28" s="245"/>
      <c r="BC28" s="246">
        <f t="shared" si="11"/>
        <v>32.258064516129032</v>
      </c>
      <c r="BD28" s="246">
        <f t="shared" ref="BD28:BH34" si="23">IFERROR(AI28+AP28+AW28,"")</f>
        <v>32.258064516129032</v>
      </c>
      <c r="BE28" s="246">
        <f t="shared" si="23"/>
        <v>32.258064516129032</v>
      </c>
      <c r="BF28" s="246">
        <f t="shared" si="23"/>
        <v>32.258064516129032</v>
      </c>
      <c r="BG28" s="246">
        <f t="shared" si="23"/>
        <v>32.258064516129032</v>
      </c>
      <c r="BH28" s="246">
        <f t="shared" si="23"/>
        <v>32.258064516129032</v>
      </c>
      <c r="BI28" s="245"/>
      <c r="BJ28" s="246">
        <f>IF(C28="","",VLOOKUP(B28,Standardtal!$A$5:$B$37,2,FALSE))</f>
        <v>6.5</v>
      </c>
      <c r="BK28" s="251"/>
      <c r="BL28" s="244">
        <f t="shared" si="22"/>
        <v>26</v>
      </c>
      <c r="BM28" s="244">
        <f t="shared" si="22"/>
        <v>78</v>
      </c>
      <c r="BN28" s="244">
        <f t="shared" si="22"/>
        <v>182</v>
      </c>
      <c r="BO28" s="244">
        <f t="shared" si="22"/>
        <v>260</v>
      </c>
      <c r="BP28" s="244">
        <f t="shared" si="22"/>
        <v>312</v>
      </c>
      <c r="BQ28" s="244">
        <f t="shared" si="22"/>
        <v>390</v>
      </c>
      <c r="BR28" s="245"/>
      <c r="BS28" s="246">
        <f t="shared" si="14"/>
        <v>55.370985603543744</v>
      </c>
      <c r="BT28" s="246">
        <f t="shared" ref="BT28:BX34" si="24">IF($C28="","",(BD28/(BD28+BM28))*100)</f>
        <v>29.256875365710943</v>
      </c>
      <c r="BU28" s="246">
        <f t="shared" si="24"/>
        <v>15.055706112616681</v>
      </c>
      <c r="BV28" s="246">
        <f t="shared" si="24"/>
        <v>11.037527593818986</v>
      </c>
      <c r="BW28" s="246">
        <f t="shared" si="24"/>
        <v>9.3703148425787113</v>
      </c>
      <c r="BX28" s="246">
        <f t="shared" si="24"/>
        <v>7.6394194041252863</v>
      </c>
      <c r="BY28" s="39"/>
    </row>
    <row r="29" spans="1:77" s="176" customFormat="1" ht="20.100000000000001" customHeight="1" x14ac:dyDescent="0.2">
      <c r="A29" s="39"/>
      <c r="B29" s="260" t="s">
        <v>85</v>
      </c>
      <c r="C29" s="6">
        <v>8</v>
      </c>
      <c r="D29" s="269">
        <v>100</v>
      </c>
      <c r="E29" s="275"/>
      <c r="F29" s="262"/>
      <c r="G29" s="276"/>
      <c r="H29" s="264"/>
      <c r="I29" s="264"/>
      <c r="J29" s="277"/>
      <c r="K29" s="126"/>
      <c r="L29" s="143"/>
      <c r="M29" s="244">
        <f t="shared" si="16"/>
        <v>8</v>
      </c>
      <c r="N29" s="244">
        <f t="shared" si="8"/>
        <v>8</v>
      </c>
      <c r="O29" s="244">
        <f t="shared" si="8"/>
        <v>8</v>
      </c>
      <c r="P29" s="244">
        <f t="shared" si="8"/>
        <v>8</v>
      </c>
      <c r="Q29" s="244">
        <f t="shared" si="8"/>
        <v>8</v>
      </c>
      <c r="R29" s="244">
        <f t="shared" si="8"/>
        <v>8</v>
      </c>
      <c r="S29" s="247"/>
      <c r="T29" s="244" t="str">
        <f t="shared" si="9"/>
        <v/>
      </c>
      <c r="U29" s="244" t="str">
        <f t="shared" si="9"/>
        <v/>
      </c>
      <c r="V29" s="244" t="str">
        <f t="shared" si="9"/>
        <v/>
      </c>
      <c r="W29" s="244" t="str">
        <f t="shared" si="9"/>
        <v/>
      </c>
      <c r="X29" s="244" t="str">
        <f t="shared" si="9"/>
        <v/>
      </c>
      <c r="Y29" s="244" t="str">
        <f t="shared" si="9"/>
        <v/>
      </c>
      <c r="Z29" s="247"/>
      <c r="AA29" s="248" t="str">
        <f t="shared" si="10"/>
        <v/>
      </c>
      <c r="AB29" s="248" t="str">
        <f t="shared" si="10"/>
        <v/>
      </c>
      <c r="AC29" s="248" t="str">
        <f t="shared" si="10"/>
        <v/>
      </c>
      <c r="AD29" s="248" t="str">
        <f t="shared" si="10"/>
        <v/>
      </c>
      <c r="AE29" s="248" t="str">
        <f t="shared" si="10"/>
        <v/>
      </c>
      <c r="AF29" s="248" t="str">
        <f t="shared" si="10"/>
        <v/>
      </c>
      <c r="AG29" s="249"/>
      <c r="AH29" s="246">
        <f>IF($C29="","",IF($E29="",Standardtal!$E$5*M29*M$7*2,(Standardtal!$E$5*M29*M$7+Standardtal!$E$6*M$7*M29)))</f>
        <v>64.516129032258064</v>
      </c>
      <c r="AI29" s="246">
        <f>IF($C29="","",IF($E29="",Standardtal!$E$5*N29*N$7*2,(Standardtal!$E$5*N29*N$7+Standardtal!$E$6*N$7*N29)))</f>
        <v>64.516129032258064</v>
      </c>
      <c r="AJ29" s="246">
        <f>IF($C29="","",IF($E29="",Standardtal!$E$5*O29*O$7*2,(Standardtal!$E$5*O29*O$7+Standardtal!$E$6*O$7*O29)))</f>
        <v>64.516129032258064</v>
      </c>
      <c r="AK29" s="246">
        <f>IF($C29="","",IF($E29="",Standardtal!$E$5*P29*P$7*2,(Standardtal!$E$5*P29*P$7+Standardtal!$E$6*P$7*P29)))</f>
        <v>64.516129032258064</v>
      </c>
      <c r="AL29" s="246">
        <f>IF($C29="","",IF($E29="",Standardtal!$E$5*Q29*Q$7*2,(Standardtal!$E$5*Q29*Q$7+Standardtal!$E$6*Q$7*Q29)))</f>
        <v>64.516129032258064</v>
      </c>
      <c r="AM29" s="246">
        <f>IF($C29="","",IF($E29="",Standardtal!$E$5*R29*R$7*2,(Standardtal!$E$5*R29*R$7+Standardtal!$E$6*R$7*R29)))</f>
        <v>64.516129032258064</v>
      </c>
      <c r="AN29" s="250"/>
      <c r="AO29" s="246">
        <f>IF($C29="","",IF(T29="",0,((Standardtal!$E$5*T$7)+(Standardtal!$E$6*T$7))*T29))</f>
        <v>0</v>
      </c>
      <c r="AP29" s="246">
        <f>IF($C29="","",IF(U29="",0,((Standardtal!$E$5*U$7)+(Standardtal!$E$6*U$7))*U29))</f>
        <v>0</v>
      </c>
      <c r="AQ29" s="246">
        <f>IF($C29="","",IF(V29="",0,((Standardtal!$E$5*V$7)+(Standardtal!$E$6*V$7))*V29))</f>
        <v>0</v>
      </c>
      <c r="AR29" s="246">
        <f>IF($C29="","",IF(W29="",0,((Standardtal!$E$5*W$7)+(Standardtal!$E$6*W$7))*W29))</f>
        <v>0</v>
      </c>
      <c r="AS29" s="246">
        <f>IF($C29="","",IF(X29="",0,((Standardtal!$E$5*X$7)+(Standardtal!$E$6*X$7))*X29))</f>
        <v>0</v>
      </c>
      <c r="AT29" s="246">
        <f>IF($C29="","",IF(Y29="",0,((Standardtal!$E$5*Y$7)+(Standardtal!$E$6*Y$7))*Y29))</f>
        <v>0</v>
      </c>
      <c r="AU29" s="250"/>
      <c r="AV29" s="246">
        <f>IF($C29="","",IF(AA29="",0,((Standardtal!$E$8*AA$7)+(Standardtal!$E$9*AA$7))*AA29))</f>
        <v>0</v>
      </c>
      <c r="AW29" s="246">
        <f>IF($C29="","",IF(AB29="",0,((Standardtal!$E$8*AB$7)+(Standardtal!$E$9*AB$7))*AB29))</f>
        <v>0</v>
      </c>
      <c r="AX29" s="246">
        <f>IF($C29="","",IF(AC29="",0,((Standardtal!$E$8*AC$7)+(Standardtal!$E$9*AC$7))*AC29))</f>
        <v>0</v>
      </c>
      <c r="AY29" s="246">
        <f>IF($C29="","",IF(AD29="",0,((Standardtal!$E$8*AD$7)+(Standardtal!$E$9*AD$7))*AD29))</f>
        <v>0</v>
      </c>
      <c r="AZ29" s="246">
        <f>IF($C29="","",IF(AE29="",0,((Standardtal!$E$8*AE$7)+(Standardtal!$E$9*AE$7))*AE29))</f>
        <v>0</v>
      </c>
      <c r="BA29" s="246">
        <f>IF($C29="","",IF(AF29="",0,((Standardtal!$E$8*AF$7)+(Standardtal!$E$9*AF$7))*AF29))</f>
        <v>0</v>
      </c>
      <c r="BB29" s="245"/>
      <c r="BC29" s="246">
        <f t="shared" si="11"/>
        <v>64.516129032258064</v>
      </c>
      <c r="BD29" s="246">
        <f t="shared" si="23"/>
        <v>64.516129032258064</v>
      </c>
      <c r="BE29" s="246">
        <f t="shared" si="23"/>
        <v>64.516129032258064</v>
      </c>
      <c r="BF29" s="246">
        <f t="shared" si="23"/>
        <v>64.516129032258064</v>
      </c>
      <c r="BG29" s="246">
        <f t="shared" si="23"/>
        <v>64.516129032258064</v>
      </c>
      <c r="BH29" s="246">
        <f t="shared" si="23"/>
        <v>64.516129032258064</v>
      </c>
      <c r="BI29" s="245"/>
      <c r="BJ29" s="246">
        <f>IF(C29="","",VLOOKUP(B29,Standardtal!$A$5:$B$37,2,FALSE))</f>
        <v>1.7</v>
      </c>
      <c r="BK29" s="251"/>
      <c r="BL29" s="244">
        <f t="shared" si="22"/>
        <v>13.6</v>
      </c>
      <c r="BM29" s="244">
        <f t="shared" si="22"/>
        <v>40.799999999999997</v>
      </c>
      <c r="BN29" s="244">
        <f t="shared" si="22"/>
        <v>95.2</v>
      </c>
      <c r="BO29" s="244">
        <f t="shared" si="22"/>
        <v>136</v>
      </c>
      <c r="BP29" s="244">
        <f t="shared" si="22"/>
        <v>163.19999999999999</v>
      </c>
      <c r="BQ29" s="244">
        <f t="shared" si="22"/>
        <v>204</v>
      </c>
      <c r="BR29" s="245"/>
      <c r="BS29" s="246">
        <f t="shared" si="14"/>
        <v>82.590023125206486</v>
      </c>
      <c r="BT29" s="246">
        <f t="shared" si="24"/>
        <v>61.259495221759373</v>
      </c>
      <c r="BU29" s="246">
        <f t="shared" si="24"/>
        <v>40.394247859104865</v>
      </c>
      <c r="BV29" s="246">
        <f t="shared" si="24"/>
        <v>32.175032175032179</v>
      </c>
      <c r="BW29" s="246">
        <f t="shared" si="24"/>
        <v>28.331822302810522</v>
      </c>
      <c r="BX29" s="246">
        <f t="shared" si="24"/>
        <v>24.02691013935608</v>
      </c>
      <c r="BY29" s="39"/>
    </row>
    <row r="30" spans="1:77" s="176" customFormat="1" ht="20.100000000000001" customHeight="1" x14ac:dyDescent="0.2">
      <c r="A30" s="39"/>
      <c r="B30" s="260" t="s">
        <v>82</v>
      </c>
      <c r="C30" s="6"/>
      <c r="D30" s="269"/>
      <c r="E30" s="275"/>
      <c r="F30" s="262"/>
      <c r="G30" s="276"/>
      <c r="H30" s="264"/>
      <c r="I30" s="264"/>
      <c r="J30" s="277"/>
      <c r="K30" s="126"/>
      <c r="L30" s="143"/>
      <c r="M30" s="244" t="str">
        <f t="shared" si="16"/>
        <v/>
      </c>
      <c r="N30" s="244" t="str">
        <f t="shared" si="8"/>
        <v/>
      </c>
      <c r="O30" s="244" t="str">
        <f t="shared" si="8"/>
        <v/>
      </c>
      <c r="P30" s="244" t="str">
        <f t="shared" si="8"/>
        <v/>
      </c>
      <c r="Q30" s="244" t="str">
        <f t="shared" si="8"/>
        <v/>
      </c>
      <c r="R30" s="244" t="str">
        <f t="shared" si="8"/>
        <v/>
      </c>
      <c r="S30" s="247"/>
      <c r="T30" s="244" t="str">
        <f t="shared" si="9"/>
        <v/>
      </c>
      <c r="U30" s="244" t="str">
        <f t="shared" si="9"/>
        <v/>
      </c>
      <c r="V30" s="244" t="str">
        <f t="shared" si="9"/>
        <v/>
      </c>
      <c r="W30" s="244" t="str">
        <f t="shared" si="9"/>
        <v/>
      </c>
      <c r="X30" s="244" t="str">
        <f t="shared" si="9"/>
        <v/>
      </c>
      <c r="Y30" s="244" t="str">
        <f t="shared" si="9"/>
        <v/>
      </c>
      <c r="Z30" s="247"/>
      <c r="AA30" s="248" t="str">
        <f t="shared" si="10"/>
        <v/>
      </c>
      <c r="AB30" s="248" t="str">
        <f t="shared" si="10"/>
        <v/>
      </c>
      <c r="AC30" s="248" t="str">
        <f t="shared" si="10"/>
        <v/>
      </c>
      <c r="AD30" s="248" t="str">
        <f t="shared" si="10"/>
        <v/>
      </c>
      <c r="AE30" s="248" t="str">
        <f t="shared" si="10"/>
        <v/>
      </c>
      <c r="AF30" s="248" t="str">
        <f t="shared" si="10"/>
        <v/>
      </c>
      <c r="AG30" s="249"/>
      <c r="AH30" s="246" t="str">
        <f>IF($C30="","",IF($E30="",Standardtal!$E$5*M30*M$7*2,(Standardtal!$E$5*M30*M$7+Standardtal!$E$6*M$7*M30)))</f>
        <v/>
      </c>
      <c r="AI30" s="246" t="str">
        <f>IF($C30="","",IF($E30="",Standardtal!$E$5*N30*N$7*2,(Standardtal!$E$5*N30*N$7+Standardtal!$E$6*N$7*N30)))</f>
        <v/>
      </c>
      <c r="AJ30" s="246" t="str">
        <f>IF($C30="","",IF($E30="",Standardtal!$E$5*O30*O$7*2,(Standardtal!$E$5*O30*O$7+Standardtal!$E$6*O$7*O30)))</f>
        <v/>
      </c>
      <c r="AK30" s="246" t="str">
        <f>IF($C30="","",IF($E30="",Standardtal!$E$5*P30*P$7*2,(Standardtal!$E$5*P30*P$7+Standardtal!$E$6*P$7*P30)))</f>
        <v/>
      </c>
      <c r="AL30" s="246" t="str">
        <f>IF($C30="","",IF($E30="",Standardtal!$E$5*Q30*Q$7*2,(Standardtal!$E$5*Q30*Q$7+Standardtal!$E$6*Q$7*Q30)))</f>
        <v/>
      </c>
      <c r="AM30" s="246" t="str">
        <f>IF($C30="","",IF($E30="",Standardtal!$E$5*R30*R$7*2,(Standardtal!$E$5*R30*R$7+Standardtal!$E$6*R$7*R30)))</f>
        <v/>
      </c>
      <c r="AN30" s="250"/>
      <c r="AO30" s="246" t="str">
        <f>IF($C30="","",IF(T30="",0,((Standardtal!$E$5*T$7)+(Standardtal!$E$6*T$7))*T30))</f>
        <v/>
      </c>
      <c r="AP30" s="246" t="str">
        <f>IF($C30="","",IF(U30="",0,((Standardtal!$E$5*U$7)+(Standardtal!$E$6*U$7))*U30))</f>
        <v/>
      </c>
      <c r="AQ30" s="246" t="str">
        <f>IF($C30="","",IF(V30="",0,((Standardtal!$E$5*V$7)+(Standardtal!$E$6*V$7))*V30))</f>
        <v/>
      </c>
      <c r="AR30" s="246" t="str">
        <f>IF($C30="","",IF(W30="",0,((Standardtal!$E$5*W$7)+(Standardtal!$E$6*W$7))*W30))</f>
        <v/>
      </c>
      <c r="AS30" s="246" t="str">
        <f>IF($C30="","",IF(X30="",0,((Standardtal!$E$5*X$7)+(Standardtal!$E$6*X$7))*X30))</f>
        <v/>
      </c>
      <c r="AT30" s="246" t="str">
        <f>IF($C30="","",IF(Y30="",0,((Standardtal!$E$5*Y$7)+(Standardtal!$E$6*Y$7))*Y30))</f>
        <v/>
      </c>
      <c r="AU30" s="250"/>
      <c r="AV30" s="246" t="str">
        <f>IF($C30="","",IF(AA30="",0,((Standardtal!$E$8*AA$7)+(Standardtal!$E$9*AA$7))*AA30))</f>
        <v/>
      </c>
      <c r="AW30" s="246" t="str">
        <f>IF($C30="","",IF(AB30="",0,((Standardtal!$E$8*AB$7)+(Standardtal!$E$9*AB$7))*AB30))</f>
        <v/>
      </c>
      <c r="AX30" s="246" t="str">
        <f>IF($C30="","",IF(AC30="",0,((Standardtal!$E$8*AC$7)+(Standardtal!$E$9*AC$7))*AC30))</f>
        <v/>
      </c>
      <c r="AY30" s="246" t="str">
        <f>IF($C30="","",IF(AD30="",0,((Standardtal!$E$8*AD$7)+(Standardtal!$E$9*AD$7))*AD30))</f>
        <v/>
      </c>
      <c r="AZ30" s="246" t="str">
        <f>IF($C30="","",IF(AE30="",0,((Standardtal!$E$8*AE$7)+(Standardtal!$E$9*AE$7))*AE30))</f>
        <v/>
      </c>
      <c r="BA30" s="246" t="str">
        <f>IF($C30="","",IF(AF30="",0,((Standardtal!$E$8*AF$7)+(Standardtal!$E$9*AF$7))*AF30))</f>
        <v/>
      </c>
      <c r="BB30" s="245"/>
      <c r="BC30" s="246" t="str">
        <f t="shared" si="11"/>
        <v/>
      </c>
      <c r="BD30" s="246" t="str">
        <f t="shared" si="23"/>
        <v/>
      </c>
      <c r="BE30" s="246" t="str">
        <f t="shared" si="23"/>
        <v/>
      </c>
      <c r="BF30" s="246" t="str">
        <f t="shared" si="23"/>
        <v/>
      </c>
      <c r="BG30" s="246" t="str">
        <f t="shared" si="23"/>
        <v/>
      </c>
      <c r="BH30" s="246" t="str">
        <f t="shared" si="23"/>
        <v/>
      </c>
      <c r="BI30" s="245"/>
      <c r="BJ30" s="246" t="str">
        <f>IF(C30="","",VLOOKUP(B30,Standardtal!$A$5:$B$37,2,FALSE))</f>
        <v/>
      </c>
      <c r="BK30" s="251"/>
      <c r="BL30" s="244" t="str">
        <f t="shared" si="22"/>
        <v/>
      </c>
      <c r="BM30" s="244" t="str">
        <f t="shared" si="22"/>
        <v/>
      </c>
      <c r="BN30" s="244" t="str">
        <f t="shared" si="22"/>
        <v/>
      </c>
      <c r="BO30" s="244" t="str">
        <f t="shared" si="22"/>
        <v/>
      </c>
      <c r="BP30" s="244" t="str">
        <f t="shared" si="22"/>
        <v/>
      </c>
      <c r="BQ30" s="244" t="str">
        <f t="shared" si="22"/>
        <v/>
      </c>
      <c r="BR30" s="245"/>
      <c r="BS30" s="246" t="str">
        <f t="shared" si="14"/>
        <v/>
      </c>
      <c r="BT30" s="246" t="str">
        <f t="shared" si="24"/>
        <v/>
      </c>
      <c r="BU30" s="246" t="str">
        <f t="shared" si="24"/>
        <v/>
      </c>
      <c r="BV30" s="246" t="str">
        <f t="shared" si="24"/>
        <v/>
      </c>
      <c r="BW30" s="246" t="str">
        <f t="shared" si="24"/>
        <v/>
      </c>
      <c r="BX30" s="246" t="str">
        <f t="shared" si="24"/>
        <v/>
      </c>
      <c r="BY30" s="39"/>
    </row>
    <row r="31" spans="1:77" s="176" customFormat="1" ht="20.100000000000001" customHeight="1" x14ac:dyDescent="0.2">
      <c r="A31" s="39"/>
      <c r="B31" s="260" t="s">
        <v>83</v>
      </c>
      <c r="C31" s="6"/>
      <c r="D31" s="269"/>
      <c r="E31" s="275"/>
      <c r="F31" s="262"/>
      <c r="G31" s="276"/>
      <c r="H31" s="264"/>
      <c r="I31" s="264"/>
      <c r="J31" s="277"/>
      <c r="K31" s="126"/>
      <c r="L31" s="143"/>
      <c r="M31" s="244" t="str">
        <f t="shared" si="16"/>
        <v/>
      </c>
      <c r="N31" s="244" t="str">
        <f t="shared" si="8"/>
        <v/>
      </c>
      <c r="O31" s="244" t="str">
        <f t="shared" si="8"/>
        <v/>
      </c>
      <c r="P31" s="244" t="str">
        <f t="shared" si="8"/>
        <v/>
      </c>
      <c r="Q31" s="244" t="str">
        <f t="shared" si="8"/>
        <v/>
      </c>
      <c r="R31" s="244" t="str">
        <f t="shared" si="8"/>
        <v/>
      </c>
      <c r="S31" s="247"/>
      <c r="T31" s="244" t="str">
        <f t="shared" si="9"/>
        <v/>
      </c>
      <c r="U31" s="244" t="str">
        <f t="shared" si="9"/>
        <v/>
      </c>
      <c r="V31" s="244" t="str">
        <f t="shared" si="9"/>
        <v/>
      </c>
      <c r="W31" s="244" t="str">
        <f t="shared" si="9"/>
        <v/>
      </c>
      <c r="X31" s="244" t="str">
        <f t="shared" si="9"/>
        <v/>
      </c>
      <c r="Y31" s="244" t="str">
        <f t="shared" si="9"/>
        <v/>
      </c>
      <c r="Z31" s="247"/>
      <c r="AA31" s="248" t="str">
        <f t="shared" si="10"/>
        <v/>
      </c>
      <c r="AB31" s="248" t="str">
        <f t="shared" si="10"/>
        <v/>
      </c>
      <c r="AC31" s="248" t="str">
        <f t="shared" si="10"/>
        <v/>
      </c>
      <c r="AD31" s="248" t="str">
        <f t="shared" si="10"/>
        <v/>
      </c>
      <c r="AE31" s="248" t="str">
        <f t="shared" si="10"/>
        <v/>
      </c>
      <c r="AF31" s="248" t="str">
        <f t="shared" si="10"/>
        <v/>
      </c>
      <c r="AG31" s="249"/>
      <c r="AH31" s="246" t="str">
        <f>IF($C31="","",IF($E31="",Standardtal!$E$5*M31*M$7*2,(Standardtal!$E$5*M31*M$7+Standardtal!$E$6*M$7*M31)))</f>
        <v/>
      </c>
      <c r="AI31" s="246" t="str">
        <f>IF($C31="","",IF($E31="",Standardtal!$E$5*N31*N$7*2,(Standardtal!$E$5*N31*N$7+Standardtal!$E$6*N$7*N31)))</f>
        <v/>
      </c>
      <c r="AJ31" s="246" t="str">
        <f>IF($C31="","",IF($E31="",Standardtal!$E$5*O31*O$7*2,(Standardtal!$E$5*O31*O$7+Standardtal!$E$6*O$7*O31)))</f>
        <v/>
      </c>
      <c r="AK31" s="246" t="str">
        <f>IF($C31="","",IF($E31="",Standardtal!$E$5*P31*P$7*2,(Standardtal!$E$5*P31*P$7+Standardtal!$E$6*P$7*P31)))</f>
        <v/>
      </c>
      <c r="AL31" s="246" t="str">
        <f>IF($C31="","",IF($E31="",Standardtal!$E$5*Q31*Q$7*2,(Standardtal!$E$5*Q31*Q$7+Standardtal!$E$6*Q$7*Q31)))</f>
        <v/>
      </c>
      <c r="AM31" s="246" t="str">
        <f>IF($C31="","",IF($E31="",Standardtal!$E$5*R31*R$7*2,(Standardtal!$E$5*R31*R$7+Standardtal!$E$6*R$7*R31)))</f>
        <v/>
      </c>
      <c r="AN31" s="250"/>
      <c r="AO31" s="246" t="str">
        <f>IF($C31="","",IF(T31="",0,((Standardtal!$E$5*T$7)+(Standardtal!$E$6*T$7))*T31))</f>
        <v/>
      </c>
      <c r="AP31" s="246" t="str">
        <f>IF($C31="","",IF(U31="",0,((Standardtal!$E$5*U$7)+(Standardtal!$E$6*U$7))*U31))</f>
        <v/>
      </c>
      <c r="AQ31" s="246" t="str">
        <f>IF($C31="","",IF(V31="",0,((Standardtal!$E$5*V$7)+(Standardtal!$E$6*V$7))*V31))</f>
        <v/>
      </c>
      <c r="AR31" s="246" t="str">
        <f>IF($C31="","",IF(W31="",0,((Standardtal!$E$5*W$7)+(Standardtal!$E$6*W$7))*W31))</f>
        <v/>
      </c>
      <c r="AS31" s="246" t="str">
        <f>IF($C31="","",IF(X31="",0,((Standardtal!$E$5*X$7)+(Standardtal!$E$6*X$7))*X31))</f>
        <v/>
      </c>
      <c r="AT31" s="246" t="str">
        <f>IF($C31="","",IF(Y31="",0,((Standardtal!$E$5*Y$7)+(Standardtal!$E$6*Y$7))*Y31))</f>
        <v/>
      </c>
      <c r="AU31" s="250"/>
      <c r="AV31" s="246" t="str">
        <f>IF($C31="","",IF(AA31="",0,((Standardtal!$E$8*AA$7)+(Standardtal!$E$9*AA$7))*AA31))</f>
        <v/>
      </c>
      <c r="AW31" s="246" t="str">
        <f>IF($C31="","",IF(AB31="",0,((Standardtal!$E$8*AB$7)+(Standardtal!$E$9*AB$7))*AB31))</f>
        <v/>
      </c>
      <c r="AX31" s="246" t="str">
        <f>IF($C31="","",IF(AC31="",0,((Standardtal!$E$8*AC$7)+(Standardtal!$E$9*AC$7))*AC31))</f>
        <v/>
      </c>
      <c r="AY31" s="246" t="str">
        <f>IF($C31="","",IF(AD31="",0,((Standardtal!$E$8*AD$7)+(Standardtal!$E$9*AD$7))*AD31))</f>
        <v/>
      </c>
      <c r="AZ31" s="246" t="str">
        <f>IF($C31="","",IF(AE31="",0,((Standardtal!$E$8*AE$7)+(Standardtal!$E$9*AE$7))*AE31))</f>
        <v/>
      </c>
      <c r="BA31" s="246" t="str">
        <f>IF($C31="","",IF(AF31="",0,((Standardtal!$E$8*AF$7)+(Standardtal!$E$9*AF$7))*AF31))</f>
        <v/>
      </c>
      <c r="BB31" s="245"/>
      <c r="BC31" s="246" t="str">
        <f t="shared" si="11"/>
        <v/>
      </c>
      <c r="BD31" s="246" t="str">
        <f t="shared" si="23"/>
        <v/>
      </c>
      <c r="BE31" s="246" t="str">
        <f t="shared" si="23"/>
        <v/>
      </c>
      <c r="BF31" s="246" t="str">
        <f t="shared" si="23"/>
        <v/>
      </c>
      <c r="BG31" s="246" t="str">
        <f t="shared" si="23"/>
        <v/>
      </c>
      <c r="BH31" s="246" t="str">
        <f t="shared" si="23"/>
        <v/>
      </c>
      <c r="BI31" s="245"/>
      <c r="BJ31" s="246" t="str">
        <f>IF(C31="","",VLOOKUP(B31,Standardtal!$A$5:$B$37,2,FALSE))</f>
        <v/>
      </c>
      <c r="BK31" s="251"/>
      <c r="BL31" s="244" t="str">
        <f t="shared" si="22"/>
        <v/>
      </c>
      <c r="BM31" s="244" t="str">
        <f t="shared" si="22"/>
        <v/>
      </c>
      <c r="BN31" s="244" t="str">
        <f t="shared" si="22"/>
        <v/>
      </c>
      <c r="BO31" s="244" t="str">
        <f t="shared" si="22"/>
        <v/>
      </c>
      <c r="BP31" s="244" t="str">
        <f t="shared" si="22"/>
        <v/>
      </c>
      <c r="BQ31" s="244" t="str">
        <f t="shared" si="22"/>
        <v/>
      </c>
      <c r="BR31" s="245"/>
      <c r="BS31" s="246" t="str">
        <f t="shared" si="14"/>
        <v/>
      </c>
      <c r="BT31" s="246" t="str">
        <f t="shared" si="24"/>
        <v/>
      </c>
      <c r="BU31" s="246" t="str">
        <f t="shared" si="24"/>
        <v/>
      </c>
      <c r="BV31" s="246" t="str">
        <f t="shared" si="24"/>
        <v/>
      </c>
      <c r="BW31" s="246" t="str">
        <f t="shared" si="24"/>
        <v/>
      </c>
      <c r="BX31" s="246" t="str">
        <f t="shared" si="24"/>
        <v/>
      </c>
      <c r="BY31" s="39"/>
    </row>
    <row r="32" spans="1:77" s="176" customFormat="1" ht="20.100000000000001" customHeight="1" x14ac:dyDescent="0.2">
      <c r="A32" s="39"/>
      <c r="B32" s="171" t="s">
        <v>15</v>
      </c>
      <c r="C32" s="169"/>
      <c r="D32" s="278"/>
      <c r="E32" s="279"/>
      <c r="F32" s="278"/>
      <c r="G32" s="280"/>
      <c r="H32" s="169"/>
      <c r="I32" s="169"/>
      <c r="J32" s="281"/>
      <c r="K32" s="126"/>
      <c r="L32" s="143"/>
      <c r="M32" s="244" t="str">
        <f t="shared" si="16"/>
        <v/>
      </c>
      <c r="N32" s="244" t="str">
        <f t="shared" si="8"/>
        <v/>
      </c>
      <c r="O32" s="244" t="str">
        <f t="shared" si="8"/>
        <v/>
      </c>
      <c r="P32" s="244" t="str">
        <f t="shared" si="8"/>
        <v/>
      </c>
      <c r="Q32" s="244" t="str">
        <f t="shared" si="8"/>
        <v/>
      </c>
      <c r="R32" s="244" t="str">
        <f t="shared" si="8"/>
        <v/>
      </c>
      <c r="S32" s="247"/>
      <c r="T32" s="244" t="str">
        <f t="shared" si="9"/>
        <v/>
      </c>
      <c r="U32" s="244" t="str">
        <f t="shared" si="9"/>
        <v/>
      </c>
      <c r="V32" s="244" t="str">
        <f t="shared" si="9"/>
        <v/>
      </c>
      <c r="W32" s="244" t="str">
        <f t="shared" si="9"/>
        <v/>
      </c>
      <c r="X32" s="244" t="str">
        <f t="shared" si="9"/>
        <v/>
      </c>
      <c r="Y32" s="244" t="str">
        <f t="shared" si="9"/>
        <v/>
      </c>
      <c r="Z32" s="247"/>
      <c r="AA32" s="248" t="str">
        <f t="shared" si="10"/>
        <v/>
      </c>
      <c r="AB32" s="248" t="str">
        <f t="shared" si="10"/>
        <v/>
      </c>
      <c r="AC32" s="248" t="str">
        <f t="shared" si="10"/>
        <v/>
      </c>
      <c r="AD32" s="248" t="str">
        <f t="shared" si="10"/>
        <v/>
      </c>
      <c r="AE32" s="248" t="str">
        <f t="shared" si="10"/>
        <v/>
      </c>
      <c r="AF32" s="248" t="str">
        <f t="shared" si="10"/>
        <v/>
      </c>
      <c r="AG32" s="249"/>
      <c r="AH32" s="246" t="str">
        <f>IF($C32="","",IF($E32="",Standardtal!$E$5*M32*M$7*2,(Standardtal!$E$5*M32*M$7+Standardtal!$E$6*M$7*M32)))</f>
        <v/>
      </c>
      <c r="AI32" s="246" t="str">
        <f>IF($C32="","",IF($E32="",Standardtal!$E$5*N32*N$7*2,(Standardtal!$E$5*N32*N$7+Standardtal!$E$6*N$7*N32)))</f>
        <v/>
      </c>
      <c r="AJ32" s="246" t="str">
        <f>IF($C32="","",IF($E32="",Standardtal!$E$5*O32*O$7*2,(Standardtal!$E$5*O32*O$7+Standardtal!$E$6*O$7*O32)))</f>
        <v/>
      </c>
      <c r="AK32" s="246" t="str">
        <f>IF($C32="","",IF($E32="",Standardtal!$E$5*P32*P$7*2,(Standardtal!$E$5*P32*P$7+Standardtal!$E$6*P$7*P32)))</f>
        <v/>
      </c>
      <c r="AL32" s="246" t="str">
        <f>IF($C32="","",IF($E32="",Standardtal!$E$5*Q32*Q$7*2,(Standardtal!$E$5*Q32*Q$7+Standardtal!$E$6*Q$7*Q32)))</f>
        <v/>
      </c>
      <c r="AM32" s="246" t="str">
        <f>IF($C32="","",IF($E32="",Standardtal!$E$5*R32*R$7*2,(Standardtal!$E$5*R32*R$7+Standardtal!$E$6*R$7*R32)))</f>
        <v/>
      </c>
      <c r="AN32" s="250"/>
      <c r="AO32" s="246" t="str">
        <f>IF($C32="","",IF(T32="",0,((Standardtal!$E$5*T$7)+(Standardtal!$E$6*T$7))*T32))</f>
        <v/>
      </c>
      <c r="AP32" s="246" t="str">
        <f>IF($C32="","",IF(U32="",0,((Standardtal!$E$5*U$7)+(Standardtal!$E$6*U$7))*U32))</f>
        <v/>
      </c>
      <c r="AQ32" s="246" t="str">
        <f>IF($C32="","",IF(V32="",0,((Standardtal!$E$5*V$7)+(Standardtal!$E$6*V$7))*V32))</f>
        <v/>
      </c>
      <c r="AR32" s="246" t="str">
        <f>IF($C32="","",IF(W32="",0,((Standardtal!$E$5*W$7)+(Standardtal!$E$6*W$7))*W32))</f>
        <v/>
      </c>
      <c r="AS32" s="246" t="str">
        <f>IF($C32="","",IF(X32="",0,((Standardtal!$E$5*X$7)+(Standardtal!$E$6*X$7))*X32))</f>
        <v/>
      </c>
      <c r="AT32" s="246" t="str">
        <f>IF($C32="","",IF(Y32="",0,((Standardtal!$E$5*Y$7)+(Standardtal!$E$6*Y$7))*Y32))</f>
        <v/>
      </c>
      <c r="AU32" s="250"/>
      <c r="AV32" s="246" t="str">
        <f>IF($C32="","",IF(AA32="",0,((Standardtal!$E$8*AA$7)+(Standardtal!$E$9*AA$7))*AA32))</f>
        <v/>
      </c>
      <c r="AW32" s="246" t="str">
        <f>IF($C32="","",IF(AB32="",0,((Standardtal!$E$8*AB$7)+(Standardtal!$E$9*AB$7))*AB32))</f>
        <v/>
      </c>
      <c r="AX32" s="246" t="str">
        <f>IF($C32="","",IF(AC32="",0,((Standardtal!$E$8*AC$7)+(Standardtal!$E$9*AC$7))*AC32))</f>
        <v/>
      </c>
      <c r="AY32" s="246" t="str">
        <f>IF($C32="","",IF(AD32="",0,((Standardtal!$E$8*AD$7)+(Standardtal!$E$9*AD$7))*AD32))</f>
        <v/>
      </c>
      <c r="AZ32" s="246" t="str">
        <f>IF($C32="","",IF(AE32="",0,((Standardtal!$E$8*AE$7)+(Standardtal!$E$9*AE$7))*AE32))</f>
        <v/>
      </c>
      <c r="BA32" s="246" t="str">
        <f>IF($C32="","",IF(AF32="",0,((Standardtal!$E$8*AF$7)+(Standardtal!$E$9*AF$7))*AF32))</f>
        <v/>
      </c>
      <c r="BB32" s="245"/>
      <c r="BC32" s="246" t="str">
        <f t="shared" si="11"/>
        <v/>
      </c>
      <c r="BD32" s="246" t="str">
        <f t="shared" si="23"/>
        <v/>
      </c>
      <c r="BE32" s="246" t="str">
        <f t="shared" si="23"/>
        <v/>
      </c>
      <c r="BF32" s="246" t="str">
        <f t="shared" si="23"/>
        <v/>
      </c>
      <c r="BG32" s="246" t="str">
        <f t="shared" si="23"/>
        <v/>
      </c>
      <c r="BH32" s="246" t="str">
        <f t="shared" si="23"/>
        <v/>
      </c>
      <c r="BI32" s="245"/>
      <c r="BJ32" s="246" t="str">
        <f>IF(C32="","",VLOOKUP(B32,Standardtal!$A$5:$B$37,2,FALSE))</f>
        <v/>
      </c>
      <c r="BK32" s="251"/>
      <c r="BL32" s="244" t="str">
        <f t="shared" si="22"/>
        <v/>
      </c>
      <c r="BM32" s="244" t="str">
        <f t="shared" si="22"/>
        <v/>
      </c>
      <c r="BN32" s="244" t="str">
        <f t="shared" si="22"/>
        <v/>
      </c>
      <c r="BO32" s="244" t="str">
        <f t="shared" si="22"/>
        <v/>
      </c>
      <c r="BP32" s="244" t="str">
        <f t="shared" si="22"/>
        <v/>
      </c>
      <c r="BQ32" s="244" t="str">
        <f t="shared" si="22"/>
        <v/>
      </c>
      <c r="BR32" s="245"/>
      <c r="BS32" s="246" t="str">
        <f t="shared" si="14"/>
        <v/>
      </c>
      <c r="BT32" s="246" t="str">
        <f t="shared" si="24"/>
        <v/>
      </c>
      <c r="BU32" s="246" t="str">
        <f t="shared" si="24"/>
        <v/>
      </c>
      <c r="BV32" s="246" t="str">
        <f t="shared" si="24"/>
        <v/>
      </c>
      <c r="BW32" s="246" t="str">
        <f t="shared" si="24"/>
        <v/>
      </c>
      <c r="BX32" s="246" t="str">
        <f t="shared" si="24"/>
        <v/>
      </c>
      <c r="BY32" s="39"/>
    </row>
    <row r="33" spans="1:77" s="176" customFormat="1" ht="20.100000000000001" customHeight="1" x14ac:dyDescent="0.2">
      <c r="A33" s="39"/>
      <c r="B33" s="171" t="s">
        <v>15</v>
      </c>
      <c r="C33" s="169"/>
      <c r="D33" s="278"/>
      <c r="E33" s="279"/>
      <c r="F33" s="278"/>
      <c r="G33" s="280"/>
      <c r="H33" s="169"/>
      <c r="I33" s="169"/>
      <c r="J33" s="281"/>
      <c r="K33" s="126"/>
      <c r="L33" s="143"/>
      <c r="M33" s="244" t="str">
        <f t="shared" si="16"/>
        <v/>
      </c>
      <c r="N33" s="244" t="str">
        <f t="shared" si="8"/>
        <v/>
      </c>
      <c r="O33" s="244" t="str">
        <f t="shared" si="8"/>
        <v/>
      </c>
      <c r="P33" s="244" t="str">
        <f t="shared" si="8"/>
        <v/>
      </c>
      <c r="Q33" s="244" t="str">
        <f t="shared" si="8"/>
        <v/>
      </c>
      <c r="R33" s="244" t="str">
        <f t="shared" si="8"/>
        <v/>
      </c>
      <c r="S33" s="247"/>
      <c r="T33" s="244" t="str">
        <f t="shared" si="9"/>
        <v/>
      </c>
      <c r="U33" s="244" t="str">
        <f t="shared" si="9"/>
        <v/>
      </c>
      <c r="V33" s="244" t="str">
        <f t="shared" si="9"/>
        <v/>
      </c>
      <c r="W33" s="244" t="str">
        <f t="shared" si="9"/>
        <v/>
      </c>
      <c r="X33" s="244" t="str">
        <f t="shared" si="9"/>
        <v/>
      </c>
      <c r="Y33" s="244" t="str">
        <f t="shared" si="9"/>
        <v/>
      </c>
      <c r="Z33" s="247"/>
      <c r="AA33" s="248" t="str">
        <f t="shared" si="10"/>
        <v/>
      </c>
      <c r="AB33" s="248" t="str">
        <f t="shared" si="10"/>
        <v/>
      </c>
      <c r="AC33" s="248" t="str">
        <f t="shared" si="10"/>
        <v/>
      </c>
      <c r="AD33" s="248" t="str">
        <f t="shared" si="10"/>
        <v/>
      </c>
      <c r="AE33" s="248" t="str">
        <f t="shared" si="10"/>
        <v/>
      </c>
      <c r="AF33" s="248" t="str">
        <f t="shared" si="10"/>
        <v/>
      </c>
      <c r="AG33" s="249"/>
      <c r="AH33" s="246" t="str">
        <f>IF($C33="","",IF($E33="",Standardtal!$E$5*M33*M$7*2,(Standardtal!$E$5*M33*M$7+Standardtal!$E$6*M$7*M33)))</f>
        <v/>
      </c>
      <c r="AI33" s="246" t="str">
        <f>IF($C33="","",IF($E33="",Standardtal!$E$5*N33*N$7*2,(Standardtal!$E$5*N33*N$7+Standardtal!$E$6*N$7*N33)))</f>
        <v/>
      </c>
      <c r="AJ33" s="246" t="str">
        <f>IF($C33="","",IF($E33="",Standardtal!$E$5*O33*O$7*2,(Standardtal!$E$5*O33*O$7+Standardtal!$E$6*O$7*O33)))</f>
        <v/>
      </c>
      <c r="AK33" s="246" t="str">
        <f>IF($C33="","",IF($E33="",Standardtal!$E$5*P33*P$7*2,(Standardtal!$E$5*P33*P$7+Standardtal!$E$6*P$7*P33)))</f>
        <v/>
      </c>
      <c r="AL33" s="246" t="str">
        <f>IF($C33="","",IF($E33="",Standardtal!$E$5*Q33*Q$7*2,(Standardtal!$E$5*Q33*Q$7+Standardtal!$E$6*Q$7*Q33)))</f>
        <v/>
      </c>
      <c r="AM33" s="246" t="str">
        <f>IF($C33="","",IF($E33="",Standardtal!$E$5*R33*R$7*2,(Standardtal!$E$5*R33*R$7+Standardtal!$E$6*R$7*R33)))</f>
        <v/>
      </c>
      <c r="AN33" s="250"/>
      <c r="AO33" s="246" t="str">
        <f>IF($C33="","",IF(T33="",0,((Standardtal!$E$5*T$7)+(Standardtal!$E$6*T$7))*T33))</f>
        <v/>
      </c>
      <c r="AP33" s="246" t="str">
        <f>IF($C33="","",IF(U33="",0,((Standardtal!$E$5*U$7)+(Standardtal!$E$6*U$7))*U33))</f>
        <v/>
      </c>
      <c r="AQ33" s="246" t="str">
        <f>IF($C33="","",IF(V33="",0,((Standardtal!$E$5*V$7)+(Standardtal!$E$6*V$7))*V33))</f>
        <v/>
      </c>
      <c r="AR33" s="246" t="str">
        <f>IF($C33="","",IF(W33="",0,((Standardtal!$E$5*W$7)+(Standardtal!$E$6*W$7))*W33))</f>
        <v/>
      </c>
      <c r="AS33" s="246" t="str">
        <f>IF($C33="","",IF(X33="",0,((Standardtal!$E$5*X$7)+(Standardtal!$E$6*X$7))*X33))</f>
        <v/>
      </c>
      <c r="AT33" s="246" t="str">
        <f>IF($C33="","",IF(Y33="",0,((Standardtal!$E$5*Y$7)+(Standardtal!$E$6*Y$7))*Y33))</f>
        <v/>
      </c>
      <c r="AU33" s="250"/>
      <c r="AV33" s="246" t="str">
        <f>IF($C33="","",IF(AA33="",0,((Standardtal!$E$8*AA$7)+(Standardtal!$E$9*AA$7))*AA33))</f>
        <v/>
      </c>
      <c r="AW33" s="246" t="str">
        <f>IF($C33="","",IF(AB33="",0,((Standardtal!$E$8*AB$7)+(Standardtal!$E$9*AB$7))*AB33))</f>
        <v/>
      </c>
      <c r="AX33" s="246" t="str">
        <f>IF($C33="","",IF(AC33="",0,((Standardtal!$E$8*AC$7)+(Standardtal!$E$9*AC$7))*AC33))</f>
        <v/>
      </c>
      <c r="AY33" s="246" t="str">
        <f>IF($C33="","",IF(AD33="",0,((Standardtal!$E$8*AD$7)+(Standardtal!$E$9*AD$7))*AD33))</f>
        <v/>
      </c>
      <c r="AZ33" s="246" t="str">
        <f>IF($C33="","",IF(AE33="",0,((Standardtal!$E$8*AE$7)+(Standardtal!$E$9*AE$7))*AE33))</f>
        <v/>
      </c>
      <c r="BA33" s="246" t="str">
        <f>IF($C33="","",IF(AF33="",0,((Standardtal!$E$8*AF$7)+(Standardtal!$E$9*AF$7))*AF33))</f>
        <v/>
      </c>
      <c r="BB33" s="245"/>
      <c r="BC33" s="246" t="str">
        <f t="shared" si="11"/>
        <v/>
      </c>
      <c r="BD33" s="246" t="str">
        <f t="shared" si="23"/>
        <v/>
      </c>
      <c r="BE33" s="246" t="str">
        <f t="shared" si="23"/>
        <v/>
      </c>
      <c r="BF33" s="246" t="str">
        <f t="shared" si="23"/>
        <v/>
      </c>
      <c r="BG33" s="246" t="str">
        <f t="shared" si="23"/>
        <v/>
      </c>
      <c r="BH33" s="246" t="str">
        <f t="shared" si="23"/>
        <v/>
      </c>
      <c r="BI33" s="245"/>
      <c r="BJ33" s="246" t="str">
        <f>IF(C33="","",VLOOKUP(B33,Standardtal!$A$5:$B$37,2,FALSE))</f>
        <v/>
      </c>
      <c r="BK33" s="251"/>
      <c r="BL33" s="244" t="str">
        <f t="shared" si="22"/>
        <v/>
      </c>
      <c r="BM33" s="244" t="str">
        <f t="shared" si="22"/>
        <v/>
      </c>
      <c r="BN33" s="244" t="str">
        <f t="shared" si="22"/>
        <v/>
      </c>
      <c r="BO33" s="244" t="str">
        <f t="shared" si="22"/>
        <v/>
      </c>
      <c r="BP33" s="244" t="str">
        <f t="shared" si="22"/>
        <v/>
      </c>
      <c r="BQ33" s="244" t="str">
        <f t="shared" si="22"/>
        <v/>
      </c>
      <c r="BR33" s="245"/>
      <c r="BS33" s="246" t="str">
        <f t="shared" si="14"/>
        <v/>
      </c>
      <c r="BT33" s="246" t="str">
        <f t="shared" si="24"/>
        <v/>
      </c>
      <c r="BU33" s="246" t="str">
        <f t="shared" si="24"/>
        <v/>
      </c>
      <c r="BV33" s="246" t="str">
        <f t="shared" si="24"/>
        <v/>
      </c>
      <c r="BW33" s="246" t="str">
        <f t="shared" si="24"/>
        <v/>
      </c>
      <c r="BX33" s="246" t="str">
        <f t="shared" si="24"/>
        <v/>
      </c>
      <c r="BY33" s="39"/>
    </row>
    <row r="34" spans="1:77" ht="20.25" customHeight="1" x14ac:dyDescent="0.25">
      <c r="A34" s="37"/>
      <c r="B34" s="171" t="s">
        <v>15</v>
      </c>
      <c r="C34" s="169"/>
      <c r="D34" s="278"/>
      <c r="E34" s="279"/>
      <c r="F34" s="278"/>
      <c r="G34" s="280"/>
      <c r="H34" s="169"/>
      <c r="I34" s="169"/>
      <c r="J34" s="281"/>
      <c r="K34" s="126"/>
      <c r="L34" s="37"/>
      <c r="M34" s="252" t="str">
        <f t="shared" si="16"/>
        <v/>
      </c>
      <c r="N34" s="252" t="str">
        <f t="shared" si="8"/>
        <v/>
      </c>
      <c r="O34" s="252" t="str">
        <f t="shared" si="8"/>
        <v/>
      </c>
      <c r="P34" s="252" t="str">
        <f t="shared" si="8"/>
        <v/>
      </c>
      <c r="Q34" s="252" t="str">
        <f t="shared" si="8"/>
        <v/>
      </c>
      <c r="R34" s="252" t="str">
        <f t="shared" si="8"/>
        <v/>
      </c>
      <c r="S34" s="247"/>
      <c r="T34" s="252" t="str">
        <f t="shared" si="9"/>
        <v/>
      </c>
      <c r="U34" s="252" t="str">
        <f t="shared" si="9"/>
        <v/>
      </c>
      <c r="V34" s="252" t="str">
        <f t="shared" si="9"/>
        <v/>
      </c>
      <c r="W34" s="252" t="str">
        <f t="shared" si="9"/>
        <v/>
      </c>
      <c r="X34" s="252" t="str">
        <f t="shared" si="9"/>
        <v/>
      </c>
      <c r="Y34" s="252" t="str">
        <f t="shared" si="9"/>
        <v/>
      </c>
      <c r="Z34" s="247"/>
      <c r="AA34" s="248" t="str">
        <f t="shared" si="10"/>
        <v/>
      </c>
      <c r="AB34" s="248" t="str">
        <f t="shared" si="10"/>
        <v/>
      </c>
      <c r="AC34" s="248" t="str">
        <f t="shared" si="10"/>
        <v/>
      </c>
      <c r="AD34" s="248" t="str">
        <f t="shared" si="10"/>
        <v/>
      </c>
      <c r="AE34" s="248" t="str">
        <f t="shared" si="10"/>
        <v/>
      </c>
      <c r="AF34" s="248" t="str">
        <f t="shared" si="10"/>
        <v/>
      </c>
      <c r="AG34" s="249"/>
      <c r="AH34" s="246" t="str">
        <f>IF($C34="","",IF($E34="",Standardtal!$E$5*M34*M$7*2,(Standardtal!$E$5*M34*M$7+Standardtal!$E$6*M$7*M34)))</f>
        <v/>
      </c>
      <c r="AI34" s="246" t="str">
        <f>IF($C34="","",IF($E34="",Standardtal!$E$5*N34*N$7*2,(Standardtal!$E$5*N34*N$7+Standardtal!$E$6*N$7*N34)))</f>
        <v/>
      </c>
      <c r="AJ34" s="246" t="str">
        <f>IF($C34="","",IF($E34="",Standardtal!$E$5*O34*O$7*2,(Standardtal!$E$5*O34*O$7+Standardtal!$E$6*O$7*O34)))</f>
        <v/>
      </c>
      <c r="AK34" s="246" t="str">
        <f>IF($C34="","",IF($E34="",Standardtal!$E$5*P34*P$7*2,(Standardtal!$E$5*P34*P$7+Standardtal!$E$6*P$7*P34)))</f>
        <v/>
      </c>
      <c r="AL34" s="246" t="str">
        <f>IF($C34="","",IF($E34="",Standardtal!$E$5*Q34*Q$7*2,(Standardtal!$E$5*Q34*Q$7+Standardtal!$E$6*Q$7*Q34)))</f>
        <v/>
      </c>
      <c r="AM34" s="246" t="str">
        <f>IF($C34="","",IF($E34="",Standardtal!$E$5*R34*R$7*2,(Standardtal!$E$5*R34*R$7+Standardtal!$E$6*R$7*R34)))</f>
        <v/>
      </c>
      <c r="AN34" s="250"/>
      <c r="AO34" s="246" t="str">
        <f>IF($C34="","",IF(T34="",0,((Standardtal!$E$5*T$7)+(Standardtal!$E$6*T$7))*T34))</f>
        <v/>
      </c>
      <c r="AP34" s="246" t="str">
        <f>IF($C34="","",IF(U34="",0,((Standardtal!$E$5*U$7)+(Standardtal!$E$6*U$7))*U34))</f>
        <v/>
      </c>
      <c r="AQ34" s="246" t="str">
        <f>IF($C34="","",IF(V34="",0,((Standardtal!$E$5*V$7)+(Standardtal!$E$6*V$7))*V34))</f>
        <v/>
      </c>
      <c r="AR34" s="246" t="str">
        <f>IF($C34="","",IF(W34="",0,((Standardtal!$E$5*W$7)+(Standardtal!$E$6*W$7))*W34))</f>
        <v/>
      </c>
      <c r="AS34" s="246" t="str">
        <f>IF($C34="","",IF(X34="",0,((Standardtal!$E$5*X$7)+(Standardtal!$E$6*X$7))*X34))</f>
        <v/>
      </c>
      <c r="AT34" s="246" t="str">
        <f>IF($C34="","",IF(Y34="",0,((Standardtal!$E$5*Y$7)+(Standardtal!$E$6*Y$7))*Y34))</f>
        <v/>
      </c>
      <c r="AU34" s="250"/>
      <c r="AV34" s="246" t="str">
        <f>IF($C34="","",IF(AA34="",0,((Standardtal!$E$8*AA$7)+(Standardtal!$E$9*AA$7))*AA34))</f>
        <v/>
      </c>
      <c r="AW34" s="246" t="str">
        <f>IF($C34="","",IF(AB34="",0,((Standardtal!$E$8*AB$7)+(Standardtal!$E$9*AB$7))*AB34))</f>
        <v/>
      </c>
      <c r="AX34" s="246" t="str">
        <f>IF($C34="","",IF(AC34="",0,((Standardtal!$E$8*AC$7)+(Standardtal!$E$9*AC$7))*AC34))</f>
        <v/>
      </c>
      <c r="AY34" s="246" t="str">
        <f>IF($C34="","",IF(AD34="",0,((Standardtal!$E$8*AD$7)+(Standardtal!$E$9*AD$7))*AD34))</f>
        <v/>
      </c>
      <c r="AZ34" s="246" t="str">
        <f>IF($C34="","",IF(AE34="",0,((Standardtal!$E$8*AE$7)+(Standardtal!$E$9*AE$7))*AE34))</f>
        <v/>
      </c>
      <c r="BA34" s="246" t="str">
        <f>IF($C34="","",IF(AF34="",0,((Standardtal!$E$8*AF$7)+(Standardtal!$E$9*AF$7))*AF34))</f>
        <v/>
      </c>
      <c r="BB34" s="245"/>
      <c r="BC34" s="246" t="str">
        <f t="shared" si="11"/>
        <v/>
      </c>
      <c r="BD34" s="246" t="str">
        <f t="shared" si="23"/>
        <v/>
      </c>
      <c r="BE34" s="246" t="str">
        <f t="shared" si="23"/>
        <v/>
      </c>
      <c r="BF34" s="246" t="str">
        <f t="shared" si="23"/>
        <v/>
      </c>
      <c r="BG34" s="246" t="str">
        <f t="shared" si="23"/>
        <v/>
      </c>
      <c r="BH34" s="246" t="str">
        <f t="shared" si="23"/>
        <v/>
      </c>
      <c r="BI34" s="245"/>
      <c r="BJ34" s="246" t="str">
        <f>IF(C34="","",VLOOKUP(B34,Standardtal!$A$5:$B$37,2,FALSE))</f>
        <v/>
      </c>
      <c r="BK34" s="251"/>
      <c r="BL34" s="244" t="str">
        <f t="shared" si="22"/>
        <v/>
      </c>
      <c r="BM34" s="244" t="str">
        <f t="shared" si="22"/>
        <v/>
      </c>
      <c r="BN34" s="244" t="str">
        <f t="shared" si="22"/>
        <v/>
      </c>
      <c r="BO34" s="244" t="str">
        <f t="shared" si="22"/>
        <v/>
      </c>
      <c r="BP34" s="244" t="str">
        <f t="shared" si="22"/>
        <v/>
      </c>
      <c r="BQ34" s="244" t="str">
        <f t="shared" si="22"/>
        <v/>
      </c>
      <c r="BR34" s="245"/>
      <c r="BS34" s="246" t="str">
        <f t="shared" si="14"/>
        <v/>
      </c>
      <c r="BT34" s="246" t="str">
        <f t="shared" si="24"/>
        <v/>
      </c>
      <c r="BU34" s="246" t="str">
        <f t="shared" si="24"/>
        <v/>
      </c>
      <c r="BV34" s="246" t="str">
        <f t="shared" si="24"/>
        <v/>
      </c>
      <c r="BW34" s="246" t="str">
        <f t="shared" si="24"/>
        <v/>
      </c>
      <c r="BX34" s="246" t="str">
        <f t="shared" si="24"/>
        <v/>
      </c>
      <c r="BY34" s="37"/>
    </row>
    <row r="35" spans="1:77" s="176" customFormat="1" ht="20.100000000000001" customHeight="1" thickBot="1" x14ac:dyDescent="0.25">
      <c r="A35" s="39"/>
      <c r="B35" s="38"/>
      <c r="C35" s="127"/>
      <c r="D35" s="39"/>
      <c r="E35" s="39"/>
      <c r="F35" s="39"/>
      <c r="G35" s="39"/>
      <c r="H35" s="39"/>
      <c r="I35" s="39"/>
      <c r="J35" s="39"/>
      <c r="K35" s="127"/>
      <c r="L35" s="22" t="s">
        <v>111</v>
      </c>
      <c r="M35" s="220">
        <f t="shared" ref="M35:R35" si="25">SUM(M9:M34)</f>
        <v>17.5</v>
      </c>
      <c r="N35" s="220">
        <f t="shared" si="25"/>
        <v>17.5</v>
      </c>
      <c r="O35" s="220">
        <f t="shared" si="25"/>
        <v>17.5</v>
      </c>
      <c r="P35" s="220">
        <f t="shared" si="25"/>
        <v>17.5</v>
      </c>
      <c r="Q35" s="220">
        <f t="shared" si="25"/>
        <v>17.5</v>
      </c>
      <c r="R35" s="220">
        <f t="shared" si="25"/>
        <v>17.5</v>
      </c>
      <c r="S35" s="136"/>
      <c r="T35" s="220">
        <f t="shared" ref="T35:Y35" si="26">SUM(T9:T34)</f>
        <v>6</v>
      </c>
      <c r="U35" s="220">
        <f t="shared" si="26"/>
        <v>12</v>
      </c>
      <c r="V35" s="220">
        <f t="shared" si="26"/>
        <v>27</v>
      </c>
      <c r="W35" s="220">
        <f t="shared" si="26"/>
        <v>38.5</v>
      </c>
      <c r="X35" s="220">
        <f t="shared" si="26"/>
        <v>48.5</v>
      </c>
      <c r="Y35" s="220">
        <f t="shared" si="26"/>
        <v>59.5</v>
      </c>
      <c r="Z35" s="136"/>
      <c r="AA35" s="220">
        <f t="shared" ref="AA35:AF35" si="27">SUM(AA9:AA34)</f>
        <v>0</v>
      </c>
      <c r="AB35" s="220">
        <f t="shared" si="27"/>
        <v>0</v>
      </c>
      <c r="AC35" s="220">
        <f t="shared" si="27"/>
        <v>0</v>
      </c>
      <c r="AD35" s="220">
        <f t="shared" si="27"/>
        <v>0</v>
      </c>
      <c r="AE35" s="220">
        <f t="shared" si="27"/>
        <v>0</v>
      </c>
      <c r="AF35" s="220">
        <f t="shared" si="27"/>
        <v>0</v>
      </c>
      <c r="AG35" s="136"/>
      <c r="AH35" s="220">
        <f t="shared" ref="AH35:AM35" si="28">SUM(AH9:AH34)</f>
        <v>143.34362903225804</v>
      </c>
      <c r="AI35" s="220">
        <f t="shared" si="28"/>
        <v>143.34362903225804</v>
      </c>
      <c r="AJ35" s="220">
        <f t="shared" si="28"/>
        <v>143.34362903225804</v>
      </c>
      <c r="AK35" s="220">
        <f t="shared" si="28"/>
        <v>143.34362903225804</v>
      </c>
      <c r="AL35" s="220">
        <f t="shared" si="28"/>
        <v>143.34362903225804</v>
      </c>
      <c r="AM35" s="220">
        <f t="shared" si="28"/>
        <v>143.34362903225804</v>
      </c>
      <c r="AN35" s="151"/>
      <c r="AO35" s="220">
        <f t="shared" ref="AO35:AT35" si="29">SUM(AO9:AO34)</f>
        <v>52.183548387096771</v>
      </c>
      <c r="AP35" s="220">
        <f t="shared" si="29"/>
        <v>104.36709677419356</v>
      </c>
      <c r="AQ35" s="220">
        <f t="shared" si="29"/>
        <v>234.8259677419355</v>
      </c>
      <c r="AR35" s="220">
        <f t="shared" si="29"/>
        <v>334.84443548387105</v>
      </c>
      <c r="AS35" s="220">
        <f t="shared" si="29"/>
        <v>421.81701612903231</v>
      </c>
      <c r="AT35" s="220">
        <f t="shared" si="29"/>
        <v>517.48685483870963</v>
      </c>
      <c r="AU35" s="151"/>
      <c r="AV35" s="220">
        <f t="shared" ref="AV35:BA35" si="30">SUM(AV9:AV34)</f>
        <v>0</v>
      </c>
      <c r="AW35" s="220">
        <f t="shared" si="30"/>
        <v>0</v>
      </c>
      <c r="AX35" s="220">
        <f t="shared" si="30"/>
        <v>0</v>
      </c>
      <c r="AY35" s="220">
        <f t="shared" si="30"/>
        <v>0</v>
      </c>
      <c r="AZ35" s="220">
        <f t="shared" si="30"/>
        <v>0</v>
      </c>
      <c r="BA35" s="220">
        <f t="shared" si="30"/>
        <v>0</v>
      </c>
      <c r="BB35" s="151"/>
      <c r="BC35" s="220">
        <f t="shared" ref="BC35:BH35" si="31">SUM(BC9:BC34)</f>
        <v>195.52717741935487</v>
      </c>
      <c r="BD35" s="220">
        <f t="shared" si="31"/>
        <v>247.71072580645159</v>
      </c>
      <c r="BE35" s="220">
        <f t="shared" si="31"/>
        <v>378.16959677419356</v>
      </c>
      <c r="BF35" s="220">
        <f t="shared" si="31"/>
        <v>478.18806451612909</v>
      </c>
      <c r="BG35" s="220">
        <f t="shared" si="31"/>
        <v>565.1606451612904</v>
      </c>
      <c r="BH35" s="220">
        <f t="shared" si="31"/>
        <v>660.83048387096767</v>
      </c>
      <c r="BI35" s="151"/>
      <c r="BJ35" s="136"/>
      <c r="BK35" s="142"/>
      <c r="BL35" s="220">
        <f t="shared" ref="BL35:BQ35" si="32">SUM(BL9:BL34)</f>
        <v>93.95</v>
      </c>
      <c r="BM35" s="220">
        <f t="shared" si="32"/>
        <v>281.84999999999997</v>
      </c>
      <c r="BN35" s="220">
        <f t="shared" si="32"/>
        <v>657.65</v>
      </c>
      <c r="BO35" s="220">
        <f t="shared" si="32"/>
        <v>939.5</v>
      </c>
      <c r="BP35" s="220">
        <f t="shared" si="32"/>
        <v>1127.3999999999999</v>
      </c>
      <c r="BQ35" s="220">
        <f t="shared" si="32"/>
        <v>1409.25</v>
      </c>
      <c r="BR35" s="39"/>
      <c r="BS35" s="226">
        <f t="shared" ref="BS35:BX35" si="33">IFERROR(((AH35+AO35+AV35)/(AH35+AO35+AV35+BL35))*100,"Tom")</f>
        <v>67.544937104351362</v>
      </c>
      <c r="BT35" s="226">
        <f t="shared" si="33"/>
        <v>46.776642174364547</v>
      </c>
      <c r="BU35" s="226">
        <f t="shared" si="33"/>
        <v>36.509214341175834</v>
      </c>
      <c r="BV35" s="226">
        <f t="shared" si="33"/>
        <v>33.730132635301501</v>
      </c>
      <c r="BW35" s="226">
        <f t="shared" si="33"/>
        <v>33.390865300866913</v>
      </c>
      <c r="BX35" s="226">
        <f t="shared" si="33"/>
        <v>31.922936765977383</v>
      </c>
      <c r="BY35" s="39"/>
    </row>
    <row r="36" spans="1:77" s="176" customFormat="1" ht="21" customHeight="1" thickTop="1" thickBot="1" x14ac:dyDescent="0.3">
      <c r="A36" s="39"/>
      <c r="B36" s="341" t="s">
        <v>114</v>
      </c>
      <c r="C36" s="342"/>
      <c r="D36" s="342"/>
      <c r="E36" s="342"/>
      <c r="F36" s="342"/>
      <c r="G36" s="342"/>
      <c r="H36" s="343"/>
      <c r="I36" s="39"/>
      <c r="J36" s="39"/>
      <c r="K36" s="127"/>
      <c r="L36" s="127"/>
      <c r="M36" s="144"/>
      <c r="N36" s="136"/>
      <c r="O36" s="136"/>
      <c r="P36" s="136"/>
      <c r="Q36" s="136"/>
      <c r="R36" s="136"/>
      <c r="S36" s="136"/>
      <c r="T36" s="39"/>
      <c r="U36" s="136"/>
      <c r="V36" s="136"/>
      <c r="W36" s="136"/>
      <c r="X36" s="136"/>
      <c r="Y36" s="136"/>
      <c r="Z36" s="136"/>
      <c r="AA36" s="145"/>
      <c r="AB36" s="136"/>
      <c r="AC36" s="136"/>
      <c r="AD36" s="136"/>
      <c r="AE36" s="136"/>
      <c r="AF36" s="136"/>
      <c r="AG36" s="136"/>
      <c r="AH36" s="45"/>
      <c r="AI36" s="130"/>
      <c r="AJ36" s="130"/>
      <c r="AK36" s="130"/>
      <c r="AL36" s="130"/>
      <c r="AM36" s="130"/>
      <c r="AN36" s="39"/>
      <c r="AO36" s="45"/>
      <c r="AP36" s="39"/>
      <c r="AQ36" s="39"/>
      <c r="AR36" s="39"/>
      <c r="AS36" s="39"/>
      <c r="AT36" s="39"/>
      <c r="AU36" s="39"/>
      <c r="AV36" s="45"/>
      <c r="AW36" s="39"/>
      <c r="AX36" s="146"/>
      <c r="AY36" s="39"/>
      <c r="AZ36" s="39"/>
      <c r="BA36" s="39"/>
      <c r="BB36" s="39"/>
      <c r="BC36" s="39"/>
      <c r="BD36" s="39"/>
      <c r="BE36" s="39"/>
      <c r="BF36" s="39"/>
      <c r="BG36" s="39"/>
      <c r="BH36" s="39"/>
      <c r="BI36" s="39"/>
      <c r="BJ36" s="136"/>
      <c r="BK36" s="136"/>
      <c r="BL36" s="38"/>
      <c r="BM36" s="38"/>
      <c r="BN36" s="38"/>
      <c r="BO36" s="38"/>
      <c r="BP36" s="146"/>
      <c r="BQ36" s="146"/>
      <c r="BR36" s="39"/>
      <c r="BS36" s="39"/>
      <c r="BT36" s="39"/>
      <c r="BU36" s="39"/>
      <c r="BV36" s="39"/>
      <c r="BW36" s="39"/>
      <c r="BX36" s="39"/>
      <c r="BY36" s="39"/>
    </row>
    <row r="37" spans="1:77" s="176" customFormat="1" ht="31.5" customHeight="1" x14ac:dyDescent="0.25">
      <c r="A37" s="39"/>
      <c r="B37" s="68" t="s">
        <v>28</v>
      </c>
      <c r="C37" s="229">
        <f>'Brændstof Græsslæt'!M7</f>
        <v>5</v>
      </c>
      <c r="D37" s="230">
        <f>'Brændstof Græsslæt'!N7</f>
        <v>5</v>
      </c>
      <c r="E37" s="230">
        <f>'Brændstof Græsslæt'!O7</f>
        <v>5</v>
      </c>
      <c r="F37" s="230">
        <f>'Brændstof Græsslæt'!P7</f>
        <v>5</v>
      </c>
      <c r="G37" s="230">
        <f>'Brændstof Græsslæt'!Q7</f>
        <v>5</v>
      </c>
      <c r="H37" s="231">
        <f>'Brændstof Græsslæt'!R7</f>
        <v>5</v>
      </c>
      <c r="I37" s="39"/>
      <c r="J37" s="39"/>
      <c r="K37" s="42"/>
      <c r="L37" s="42"/>
      <c r="M37" s="344" t="s">
        <v>59</v>
      </c>
      <c r="N37" s="344"/>
      <c r="O37" s="344"/>
      <c r="P37" s="344"/>
      <c r="Q37" s="344"/>
      <c r="R37" s="344"/>
      <c r="S37" s="137"/>
      <c r="T37" s="366" t="s">
        <v>58</v>
      </c>
      <c r="U37" s="367"/>
      <c r="V37" s="367"/>
      <c r="W37" s="367"/>
      <c r="X37" s="367"/>
      <c r="Y37" s="368"/>
      <c r="Z37" s="137"/>
      <c r="AA37" s="366" t="s">
        <v>57</v>
      </c>
      <c r="AB37" s="367"/>
      <c r="AC37" s="367"/>
      <c r="AD37" s="367"/>
      <c r="AE37" s="367"/>
      <c r="AF37" s="368"/>
      <c r="AG37" s="137"/>
      <c r="AH37" s="369" t="s">
        <v>63</v>
      </c>
      <c r="AI37" s="369"/>
      <c r="AJ37" s="369"/>
      <c r="AK37" s="369"/>
      <c r="AL37" s="369"/>
      <c r="AM37" s="369"/>
      <c r="AN37" s="39"/>
      <c r="AO37" s="345" t="s">
        <v>39</v>
      </c>
      <c r="AP37" s="345"/>
      <c r="AQ37" s="345"/>
      <c r="AR37" s="345"/>
      <c r="AS37" s="345"/>
      <c r="AT37" s="345"/>
      <c r="AU37" s="39"/>
      <c r="AV37" s="345" t="s">
        <v>68</v>
      </c>
      <c r="AW37" s="345"/>
      <c r="AX37" s="345"/>
      <c r="AY37" s="345"/>
      <c r="AZ37" s="345"/>
      <c r="BA37" s="345"/>
      <c r="BB37" s="39"/>
      <c r="BC37" s="39"/>
      <c r="BD37" s="39"/>
      <c r="BE37" s="39"/>
      <c r="BF37" s="39"/>
      <c r="BG37" s="39"/>
      <c r="BH37" s="39"/>
      <c r="BI37" s="39"/>
      <c r="BJ37" s="346" t="s">
        <v>42</v>
      </c>
      <c r="BK37" s="346"/>
      <c r="BL37" s="346"/>
      <c r="BM37" s="346"/>
      <c r="BN37" s="346"/>
      <c r="BO37" s="346"/>
      <c r="BP37" s="346"/>
      <c r="BQ37" s="346"/>
      <c r="BR37" s="39"/>
      <c r="BS37" s="39"/>
      <c r="BT37" s="39"/>
      <c r="BU37" s="39"/>
      <c r="BV37" s="39"/>
      <c r="BW37" s="39"/>
      <c r="BX37" s="39"/>
      <c r="BY37" s="39"/>
    </row>
    <row r="38" spans="1:77" s="176" customFormat="1" ht="18" customHeight="1" x14ac:dyDescent="0.2">
      <c r="A38" s="39"/>
      <c r="B38" s="69" t="s">
        <v>27</v>
      </c>
      <c r="C38" s="232">
        <f>'Brændstof Græsslæt'!M8</f>
        <v>1</v>
      </c>
      <c r="D38" s="233">
        <f>'Brændstof Græsslæt'!N8</f>
        <v>3</v>
      </c>
      <c r="E38" s="233">
        <f>'Brændstof Græsslæt'!O8</f>
        <v>7</v>
      </c>
      <c r="F38" s="233">
        <f>'Brændstof Græsslæt'!P8</f>
        <v>10</v>
      </c>
      <c r="G38" s="233">
        <f>'Brændstof Græsslæt'!Q8</f>
        <v>12</v>
      </c>
      <c r="H38" s="234">
        <f>'Brændstof Græsslæt'!R8</f>
        <v>15</v>
      </c>
      <c r="I38" s="39"/>
      <c r="J38" s="39"/>
      <c r="K38" s="44"/>
      <c r="L38" s="44"/>
      <c r="M38" s="347" t="s">
        <v>146</v>
      </c>
      <c r="N38" s="348"/>
      <c r="O38" s="348"/>
      <c r="P38" s="348"/>
      <c r="Q38" s="348"/>
      <c r="R38" s="349"/>
      <c r="S38" s="44"/>
      <c r="T38" s="353" t="s">
        <v>142</v>
      </c>
      <c r="U38" s="354"/>
      <c r="V38" s="354"/>
      <c r="W38" s="354"/>
      <c r="X38" s="354"/>
      <c r="Y38" s="355"/>
      <c r="Z38" s="44"/>
      <c r="AA38" s="347" t="s">
        <v>147</v>
      </c>
      <c r="AB38" s="348"/>
      <c r="AC38" s="348"/>
      <c r="AD38" s="348"/>
      <c r="AE38" s="348"/>
      <c r="AF38" s="349"/>
      <c r="AG38" s="44"/>
      <c r="AH38" s="365" t="s">
        <v>61</v>
      </c>
      <c r="AI38" s="365"/>
      <c r="AJ38" s="365"/>
      <c r="AK38" s="365"/>
      <c r="AL38" s="365"/>
      <c r="AM38" s="365"/>
      <c r="AN38" s="39"/>
      <c r="AO38" s="353" t="s">
        <v>64</v>
      </c>
      <c r="AP38" s="354"/>
      <c r="AQ38" s="354"/>
      <c r="AR38" s="354"/>
      <c r="AS38" s="354"/>
      <c r="AT38" s="355"/>
      <c r="AU38" s="39"/>
      <c r="AV38" s="370" t="s">
        <v>65</v>
      </c>
      <c r="AW38" s="370"/>
      <c r="AX38" s="370"/>
      <c r="AY38" s="370"/>
      <c r="AZ38" s="370"/>
      <c r="BA38" s="370"/>
      <c r="BB38" s="39"/>
      <c r="BC38" s="39"/>
      <c r="BD38" s="39"/>
      <c r="BE38" s="39"/>
      <c r="BF38" s="39"/>
      <c r="BG38" s="39"/>
      <c r="BH38" s="39"/>
      <c r="BI38" s="39"/>
      <c r="BJ38" s="371" t="s">
        <v>43</v>
      </c>
      <c r="BK38" s="372"/>
      <c r="BL38" s="372"/>
      <c r="BM38" s="372"/>
      <c r="BN38" s="372"/>
      <c r="BO38" s="372"/>
      <c r="BP38" s="372"/>
      <c r="BQ38" s="373"/>
      <c r="BR38" s="39"/>
      <c r="BS38" s="39"/>
      <c r="BT38" s="39"/>
      <c r="BU38" s="39"/>
      <c r="BV38" s="39"/>
      <c r="BW38" s="39"/>
      <c r="BX38" s="39"/>
      <c r="BY38" s="39"/>
    </row>
    <row r="39" spans="1:77" s="176" customFormat="1" ht="18" customHeight="1" thickBot="1" x14ac:dyDescent="0.25">
      <c r="A39" s="39"/>
      <c r="B39" s="70" t="s">
        <v>179</v>
      </c>
      <c r="C39" s="71">
        <f>'Brændstof Græsslæt'!AH35+'Brændstof Græsslæt'!AO35+'Brændstof Græsslæt'!AV35+'Brændstof Græsslæt'!BL35</f>
        <v>289.4771774193548</v>
      </c>
      <c r="D39" s="72">
        <f>'Brændstof Græsslæt'!AI35+'Brændstof Græsslæt'!AP35+'Brændstof Græsslæt'!AW35+'Brændstof Græsslæt'!BM35</f>
        <v>529.5607258064515</v>
      </c>
      <c r="E39" s="72">
        <f>'Brændstof Græsslæt'!AJ35+'Brændstof Græsslæt'!AQ35+'Brændstof Græsslæt'!AX35+'Brændstof Græsslæt'!BN35</f>
        <v>1035.8195967741935</v>
      </c>
      <c r="F39" s="72">
        <f>'Brændstof Græsslæt'!AK35+'Brændstof Græsslæt'!AR35+'Brændstof Græsslæt'!AY35+'Brændstof Græsslæt'!BO35</f>
        <v>1417.6880645161291</v>
      </c>
      <c r="G39" s="72">
        <f>'Brændstof Græsslæt'!AL35+'Brændstof Græsslæt'!AS35+'Brændstof Græsslæt'!AZ35+'Brændstof Græsslæt'!BP35</f>
        <v>1692.5606451612903</v>
      </c>
      <c r="H39" s="73">
        <f>'Brændstof Græsslæt'!AM35+'Brændstof Græsslæt'!AT35+'Brændstof Græsslæt'!BA35+'Brændstof Græsslæt'!BQ35</f>
        <v>2070.0804838709678</v>
      </c>
      <c r="I39" s="39"/>
      <c r="J39" s="39"/>
      <c r="K39" s="46"/>
      <c r="L39" s="44"/>
      <c r="M39" s="350"/>
      <c r="N39" s="351"/>
      <c r="O39" s="351"/>
      <c r="P39" s="351"/>
      <c r="Q39" s="351"/>
      <c r="R39" s="352"/>
      <c r="S39" s="44"/>
      <c r="T39" s="356"/>
      <c r="U39" s="357"/>
      <c r="V39" s="357"/>
      <c r="W39" s="357"/>
      <c r="X39" s="357"/>
      <c r="Y39" s="358"/>
      <c r="Z39" s="44"/>
      <c r="AA39" s="350"/>
      <c r="AB39" s="351"/>
      <c r="AC39" s="351"/>
      <c r="AD39" s="351"/>
      <c r="AE39" s="351"/>
      <c r="AF39" s="352"/>
      <c r="AG39" s="44"/>
      <c r="AH39" s="365"/>
      <c r="AI39" s="365"/>
      <c r="AJ39" s="365"/>
      <c r="AK39" s="365"/>
      <c r="AL39" s="365"/>
      <c r="AM39" s="365"/>
      <c r="AN39" s="39"/>
      <c r="AO39" s="359"/>
      <c r="AP39" s="360"/>
      <c r="AQ39" s="360"/>
      <c r="AR39" s="360"/>
      <c r="AS39" s="360"/>
      <c r="AT39" s="361"/>
      <c r="AU39" s="39"/>
      <c r="AV39" s="370"/>
      <c r="AW39" s="370"/>
      <c r="AX39" s="370"/>
      <c r="AY39" s="370"/>
      <c r="AZ39" s="370"/>
      <c r="BA39" s="370"/>
      <c r="BB39" s="39"/>
      <c r="BC39" s="39"/>
      <c r="BD39" s="39"/>
      <c r="BE39" s="39"/>
      <c r="BF39" s="39"/>
      <c r="BG39" s="39"/>
      <c r="BH39" s="39"/>
      <c r="BI39" s="39"/>
      <c r="BJ39" s="374"/>
      <c r="BK39" s="375"/>
      <c r="BL39" s="375"/>
      <c r="BM39" s="375"/>
      <c r="BN39" s="375"/>
      <c r="BO39" s="375"/>
      <c r="BP39" s="375"/>
      <c r="BQ39" s="376"/>
      <c r="BR39" s="39"/>
      <c r="BS39" s="39"/>
      <c r="BT39" s="39"/>
      <c r="BU39" s="39"/>
      <c r="BV39" s="39"/>
      <c r="BW39" s="39"/>
      <c r="BX39" s="39"/>
      <c r="BY39" s="39"/>
    </row>
    <row r="40" spans="1:77" s="176" customFormat="1" ht="18" customHeight="1" thickBot="1" x14ac:dyDescent="0.3">
      <c r="A40" s="39"/>
      <c r="B40" s="235" t="s">
        <v>115</v>
      </c>
      <c r="C40" s="236">
        <f t="shared" ref="C40:H40" si="34">(C39/C38)*$C43</f>
        <v>1881.6016532258063</v>
      </c>
      <c r="D40" s="237">
        <f t="shared" si="34"/>
        <v>1147.3815725806448</v>
      </c>
      <c r="E40" s="237">
        <f t="shared" si="34"/>
        <v>961.83248271889408</v>
      </c>
      <c r="F40" s="237">
        <f t="shared" si="34"/>
        <v>921.49724193548388</v>
      </c>
      <c r="G40" s="237">
        <f t="shared" si="34"/>
        <v>916.80368279569882</v>
      </c>
      <c r="H40" s="238">
        <f t="shared" si="34"/>
        <v>897.03487634408611</v>
      </c>
      <c r="I40" s="39"/>
      <c r="J40" s="39"/>
      <c r="K40" s="44"/>
      <c r="L40" s="44"/>
      <c r="M40" s="350"/>
      <c r="N40" s="351"/>
      <c r="O40" s="351"/>
      <c r="P40" s="351"/>
      <c r="Q40" s="351"/>
      <c r="R40" s="352"/>
      <c r="S40" s="44"/>
      <c r="T40" s="356"/>
      <c r="U40" s="357"/>
      <c r="V40" s="357"/>
      <c r="W40" s="357"/>
      <c r="X40" s="357"/>
      <c r="Y40" s="358"/>
      <c r="Z40" s="44"/>
      <c r="AA40" s="350"/>
      <c r="AB40" s="351"/>
      <c r="AC40" s="351"/>
      <c r="AD40" s="351"/>
      <c r="AE40" s="351"/>
      <c r="AF40" s="352"/>
      <c r="AG40" s="44"/>
      <c r="AH40" s="365"/>
      <c r="AI40" s="365"/>
      <c r="AJ40" s="365"/>
      <c r="AK40" s="365"/>
      <c r="AL40" s="365"/>
      <c r="AM40" s="365"/>
      <c r="AN40" s="39"/>
      <c r="AO40" s="353" t="s">
        <v>69</v>
      </c>
      <c r="AP40" s="354"/>
      <c r="AQ40" s="354"/>
      <c r="AR40" s="354"/>
      <c r="AS40" s="354"/>
      <c r="AT40" s="355"/>
      <c r="AU40" s="39"/>
      <c r="AV40" s="370" t="s">
        <v>40</v>
      </c>
      <c r="AW40" s="370"/>
      <c r="AX40" s="370"/>
      <c r="AY40" s="370"/>
      <c r="AZ40" s="370"/>
      <c r="BA40" s="370"/>
      <c r="BB40" s="39"/>
      <c r="BC40" s="39"/>
      <c r="BD40" s="39"/>
      <c r="BE40" s="39"/>
      <c r="BF40" s="39"/>
      <c r="BG40" s="39"/>
      <c r="BH40" s="39"/>
      <c r="BI40" s="39"/>
      <c r="BJ40" s="377"/>
      <c r="BK40" s="378"/>
      <c r="BL40" s="378"/>
      <c r="BM40" s="378"/>
      <c r="BN40" s="378"/>
      <c r="BO40" s="378"/>
      <c r="BP40" s="378"/>
      <c r="BQ40" s="379"/>
      <c r="BR40" s="39"/>
      <c r="BS40" s="39"/>
      <c r="BT40" s="39"/>
      <c r="BU40" s="39"/>
      <c r="BV40" s="39"/>
      <c r="BW40" s="39"/>
      <c r="BX40" s="39"/>
      <c r="BY40" s="39"/>
    </row>
    <row r="41" spans="1:77" s="176" customFormat="1" ht="18" customHeight="1" thickBot="1" x14ac:dyDescent="0.35">
      <c r="A41" s="39"/>
      <c r="B41" s="239" t="s">
        <v>178</v>
      </c>
      <c r="C41" s="240">
        <f t="shared" ref="C41:H41" si="35">(C39/C38)*$C44</f>
        <v>908.95833709677413</v>
      </c>
      <c r="D41" s="241">
        <f t="shared" si="35"/>
        <v>554.27355967741926</v>
      </c>
      <c r="E41" s="241">
        <f t="shared" si="35"/>
        <v>464.63907626728115</v>
      </c>
      <c r="F41" s="241">
        <f t="shared" si="35"/>
        <v>445.15405225806455</v>
      </c>
      <c r="G41" s="241">
        <f t="shared" si="35"/>
        <v>442.88670215053759</v>
      </c>
      <c r="H41" s="242">
        <f t="shared" si="35"/>
        <v>433.33684795698929</v>
      </c>
      <c r="I41" s="39"/>
      <c r="J41" s="39"/>
      <c r="K41" s="42"/>
      <c r="L41" s="42"/>
      <c r="M41" s="350"/>
      <c r="N41" s="351"/>
      <c r="O41" s="351"/>
      <c r="P41" s="351"/>
      <c r="Q41" s="351"/>
      <c r="R41" s="352"/>
      <c r="S41" s="44"/>
      <c r="T41" s="356"/>
      <c r="U41" s="357"/>
      <c r="V41" s="357"/>
      <c r="W41" s="357"/>
      <c r="X41" s="357"/>
      <c r="Y41" s="358"/>
      <c r="Z41" s="44"/>
      <c r="AA41" s="350"/>
      <c r="AB41" s="351"/>
      <c r="AC41" s="351"/>
      <c r="AD41" s="351"/>
      <c r="AE41" s="351"/>
      <c r="AF41" s="352"/>
      <c r="AG41" s="44"/>
      <c r="AH41" s="365" t="s">
        <v>62</v>
      </c>
      <c r="AI41" s="365"/>
      <c r="AJ41" s="365"/>
      <c r="AK41" s="365"/>
      <c r="AL41" s="365"/>
      <c r="AM41" s="365"/>
      <c r="AN41" s="39"/>
      <c r="AO41" s="356"/>
      <c r="AP41" s="357"/>
      <c r="AQ41" s="357"/>
      <c r="AR41" s="357"/>
      <c r="AS41" s="357"/>
      <c r="AT41" s="358"/>
      <c r="AU41" s="39"/>
      <c r="AV41" s="370"/>
      <c r="AW41" s="370"/>
      <c r="AX41" s="370"/>
      <c r="AY41" s="370"/>
      <c r="AZ41" s="370"/>
      <c r="BA41" s="370"/>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row>
    <row r="42" spans="1:77" s="176" customFormat="1" ht="20.100000000000001" customHeight="1" thickBot="1" x14ac:dyDescent="0.25">
      <c r="A42" s="39"/>
      <c r="B42" s="96"/>
      <c r="C42" s="96"/>
      <c r="D42" s="96"/>
      <c r="E42" s="96"/>
      <c r="F42" s="96"/>
      <c r="G42" s="96"/>
      <c r="H42" s="96"/>
      <c r="I42" s="39"/>
      <c r="J42" s="42"/>
      <c r="K42" s="42"/>
      <c r="L42" s="42"/>
      <c r="M42" s="347" t="s">
        <v>145</v>
      </c>
      <c r="N42" s="348"/>
      <c r="O42" s="348"/>
      <c r="P42" s="348"/>
      <c r="Q42" s="348"/>
      <c r="R42" s="349"/>
      <c r="S42" s="44"/>
      <c r="T42" s="356"/>
      <c r="U42" s="357"/>
      <c r="V42" s="357"/>
      <c r="W42" s="357"/>
      <c r="X42" s="357"/>
      <c r="Y42" s="358"/>
      <c r="Z42" s="44"/>
      <c r="AA42" s="350"/>
      <c r="AB42" s="351"/>
      <c r="AC42" s="351"/>
      <c r="AD42" s="351"/>
      <c r="AE42" s="351"/>
      <c r="AF42" s="352"/>
      <c r="AG42" s="44"/>
      <c r="AH42" s="365"/>
      <c r="AI42" s="365"/>
      <c r="AJ42" s="365"/>
      <c r="AK42" s="365"/>
      <c r="AL42" s="365"/>
      <c r="AM42" s="365"/>
      <c r="AN42" s="39"/>
      <c r="AO42" s="359"/>
      <c r="AP42" s="360"/>
      <c r="AQ42" s="360"/>
      <c r="AR42" s="360"/>
      <c r="AS42" s="360"/>
      <c r="AT42" s="361"/>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row>
    <row r="43" spans="1:77" s="176" customFormat="1" ht="20.100000000000001" customHeight="1" x14ac:dyDescent="0.2">
      <c r="A43" s="39"/>
      <c r="B43" s="74" t="s">
        <v>171</v>
      </c>
      <c r="C43" s="288">
        <f>Standardtal!$E$11</f>
        <v>6.5</v>
      </c>
      <c r="D43" s="96"/>
      <c r="E43" s="96"/>
      <c r="F43" s="96"/>
      <c r="G43" s="96"/>
      <c r="H43" s="96"/>
      <c r="I43" s="39"/>
      <c r="J43" s="46"/>
      <c r="K43" s="46"/>
      <c r="L43" s="46"/>
      <c r="M43" s="350"/>
      <c r="N43" s="351"/>
      <c r="O43" s="351"/>
      <c r="P43" s="351"/>
      <c r="Q43" s="351"/>
      <c r="R43" s="352"/>
      <c r="S43" s="44"/>
      <c r="T43" s="359"/>
      <c r="U43" s="360"/>
      <c r="V43" s="360"/>
      <c r="W43" s="360"/>
      <c r="X43" s="360"/>
      <c r="Y43" s="361"/>
      <c r="Z43" s="44"/>
      <c r="AA43" s="362"/>
      <c r="AB43" s="363"/>
      <c r="AC43" s="363"/>
      <c r="AD43" s="363"/>
      <c r="AE43" s="363"/>
      <c r="AF43" s="364"/>
      <c r="AG43" s="44"/>
      <c r="AH43" s="365"/>
      <c r="AI43" s="365"/>
      <c r="AJ43" s="365"/>
      <c r="AK43" s="365"/>
      <c r="AL43" s="365"/>
      <c r="AM43" s="365"/>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row>
    <row r="44" spans="1:77" s="176" customFormat="1" ht="20.100000000000001" customHeight="1" thickBot="1" x14ac:dyDescent="0.4">
      <c r="A44" s="39"/>
      <c r="B44" s="75" t="s">
        <v>180</v>
      </c>
      <c r="C44" s="301">
        <f>Standardtal!E17</f>
        <v>3.14</v>
      </c>
      <c r="D44" s="96"/>
      <c r="E44" s="85"/>
      <c r="F44" s="85"/>
      <c r="G44" s="85"/>
      <c r="H44" s="85"/>
      <c r="I44" s="46"/>
      <c r="J44" s="46"/>
      <c r="K44" s="46"/>
      <c r="L44" s="46"/>
      <c r="M44" s="362"/>
      <c r="N44" s="363"/>
      <c r="O44" s="363"/>
      <c r="P44" s="363"/>
      <c r="Q44" s="363"/>
      <c r="R44" s="364"/>
      <c r="S44" s="44"/>
      <c r="T44" s="353" t="s">
        <v>140</v>
      </c>
      <c r="U44" s="354"/>
      <c r="V44" s="354"/>
      <c r="W44" s="354"/>
      <c r="X44" s="354"/>
      <c r="Y44" s="355"/>
      <c r="Z44" s="44"/>
      <c r="AA44" s="347" t="s">
        <v>141</v>
      </c>
      <c r="AB44" s="348"/>
      <c r="AC44" s="348"/>
      <c r="AD44" s="348"/>
      <c r="AE44" s="348"/>
      <c r="AF44" s="349"/>
      <c r="AG44" s="44"/>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44"/>
      <c r="BK44" s="44"/>
      <c r="BL44" s="131"/>
      <c r="BM44" s="131"/>
      <c r="BN44" s="131"/>
      <c r="BO44" s="146"/>
      <c r="BP44" s="146"/>
      <c r="BQ44" s="146"/>
      <c r="BR44" s="39"/>
      <c r="BS44" s="39"/>
      <c r="BT44" s="39"/>
      <c r="BU44" s="39"/>
      <c r="BV44" s="39"/>
      <c r="BW44" s="39"/>
      <c r="BX44" s="39"/>
      <c r="BY44" s="39"/>
    </row>
    <row r="45" spans="1:77" s="176" customFormat="1" ht="20.100000000000001" customHeight="1" x14ac:dyDescent="0.2">
      <c r="A45" s="39"/>
      <c r="B45" s="39"/>
      <c r="C45" s="46"/>
      <c r="D45" s="46"/>
      <c r="E45" s="46"/>
      <c r="F45" s="46"/>
      <c r="G45" s="46"/>
      <c r="H45" s="46"/>
      <c r="I45" s="46"/>
      <c r="J45" s="46"/>
      <c r="K45" s="46"/>
      <c r="L45" s="46"/>
      <c r="M45" s="168"/>
      <c r="N45" s="168"/>
      <c r="O45" s="168"/>
      <c r="P45" s="168"/>
      <c r="Q45" s="168"/>
      <c r="R45" s="168"/>
      <c r="S45" s="44"/>
      <c r="T45" s="356"/>
      <c r="U45" s="357"/>
      <c r="V45" s="357"/>
      <c r="W45" s="357"/>
      <c r="X45" s="357"/>
      <c r="Y45" s="358"/>
      <c r="Z45" s="44"/>
      <c r="AA45" s="350"/>
      <c r="AB45" s="351"/>
      <c r="AC45" s="351"/>
      <c r="AD45" s="351"/>
      <c r="AE45" s="351"/>
      <c r="AF45" s="352"/>
      <c r="AG45" s="44"/>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row>
    <row r="46" spans="1:77" s="176" customFormat="1" ht="20.100000000000001" customHeight="1" x14ac:dyDescent="0.2">
      <c r="A46" s="39"/>
      <c r="B46" s="147"/>
      <c r="C46" s="46"/>
      <c r="D46" s="46"/>
      <c r="E46" s="46"/>
      <c r="F46" s="46"/>
      <c r="G46" s="46"/>
      <c r="H46" s="46"/>
      <c r="I46" s="46"/>
      <c r="J46" s="46"/>
      <c r="K46" s="46"/>
      <c r="L46" s="46"/>
      <c r="M46" s="168"/>
      <c r="N46" s="168"/>
      <c r="O46" s="168"/>
      <c r="P46" s="168"/>
      <c r="Q46" s="168"/>
      <c r="R46" s="168"/>
      <c r="S46" s="44"/>
      <c r="T46" s="356"/>
      <c r="U46" s="357"/>
      <c r="V46" s="357"/>
      <c r="W46" s="357"/>
      <c r="X46" s="357"/>
      <c r="Y46" s="358"/>
      <c r="Z46" s="44"/>
      <c r="AA46" s="350"/>
      <c r="AB46" s="351"/>
      <c r="AC46" s="351"/>
      <c r="AD46" s="351"/>
      <c r="AE46" s="351"/>
      <c r="AF46" s="352"/>
      <c r="AG46" s="44"/>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row>
    <row r="47" spans="1:77" s="176" customFormat="1" ht="20.100000000000001" customHeight="1" x14ac:dyDescent="0.2">
      <c r="A47" s="39"/>
      <c r="B47" s="109"/>
      <c r="C47" s="46"/>
      <c r="D47" s="39"/>
      <c r="E47" s="46"/>
      <c r="F47" s="39"/>
      <c r="G47" s="46"/>
      <c r="H47" s="46"/>
      <c r="I47" s="46"/>
      <c r="J47" s="46"/>
      <c r="K47" s="46"/>
      <c r="L47" s="46"/>
      <c r="M47" s="39"/>
      <c r="N47" s="39"/>
      <c r="O47" s="39"/>
      <c r="P47" s="39"/>
      <c r="Q47" s="39"/>
      <c r="R47" s="39"/>
      <c r="S47" s="44"/>
      <c r="T47" s="356"/>
      <c r="U47" s="357"/>
      <c r="V47" s="357"/>
      <c r="W47" s="357"/>
      <c r="X47" s="357"/>
      <c r="Y47" s="358"/>
      <c r="Z47" s="44"/>
      <c r="AA47" s="350"/>
      <c r="AB47" s="351"/>
      <c r="AC47" s="351"/>
      <c r="AD47" s="351"/>
      <c r="AE47" s="351"/>
      <c r="AF47" s="352"/>
      <c r="AG47" s="44"/>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44"/>
      <c r="BK47" s="44"/>
      <c r="BL47" s="130"/>
      <c r="BM47" s="130"/>
      <c r="BN47" s="130"/>
      <c r="BO47" s="130"/>
      <c r="BP47" s="130"/>
      <c r="BQ47" s="130"/>
      <c r="BR47" s="39"/>
      <c r="BS47" s="39"/>
      <c r="BT47" s="39"/>
      <c r="BU47" s="39"/>
      <c r="BV47" s="39"/>
      <c r="BW47" s="39"/>
      <c r="BX47" s="39"/>
      <c r="BY47" s="39"/>
    </row>
    <row r="48" spans="1:77" s="176" customFormat="1" ht="20.100000000000001" customHeight="1" x14ac:dyDescent="0.2">
      <c r="A48" s="39"/>
      <c r="B48" s="109"/>
      <c r="C48" s="46"/>
      <c r="D48" s="39"/>
      <c r="E48" s="39"/>
      <c r="F48" s="39"/>
      <c r="G48" s="39"/>
      <c r="H48" s="39"/>
      <c r="I48" s="39"/>
      <c r="J48" s="39"/>
      <c r="K48" s="46"/>
      <c r="L48" s="46"/>
      <c r="M48" s="39"/>
      <c r="N48" s="39"/>
      <c r="O48" s="39"/>
      <c r="P48" s="39"/>
      <c r="Q48" s="39"/>
      <c r="R48" s="39"/>
      <c r="S48" s="44"/>
      <c r="T48" s="359"/>
      <c r="U48" s="360"/>
      <c r="V48" s="360"/>
      <c r="W48" s="360"/>
      <c r="X48" s="360"/>
      <c r="Y48" s="361"/>
      <c r="Z48" s="44"/>
      <c r="AA48" s="362"/>
      <c r="AB48" s="363"/>
      <c r="AC48" s="363"/>
      <c r="AD48" s="363"/>
      <c r="AE48" s="363"/>
      <c r="AF48" s="364"/>
      <c r="AG48" s="44"/>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44"/>
      <c r="BK48" s="44"/>
      <c r="BL48" s="130"/>
      <c r="BM48" s="130"/>
      <c r="BN48" s="130"/>
      <c r="BO48" s="130"/>
      <c r="BP48" s="130"/>
      <c r="BQ48" s="130"/>
      <c r="BR48" s="39"/>
      <c r="BS48" s="39"/>
      <c r="BT48" s="39"/>
      <c r="BU48" s="39"/>
      <c r="BV48" s="39"/>
      <c r="BW48" s="39"/>
      <c r="BX48" s="39"/>
      <c r="BY48" s="39"/>
    </row>
    <row r="49" spans="1:77" s="176" customFormat="1" ht="20.100000000000001" customHeight="1" x14ac:dyDescent="0.2">
      <c r="A49" s="39"/>
      <c r="B49" s="109"/>
      <c r="C49" s="46"/>
      <c r="D49" s="39"/>
      <c r="E49" s="39"/>
      <c r="F49" s="39"/>
      <c r="G49" s="39"/>
      <c r="H49" s="39"/>
      <c r="I49" s="39"/>
      <c r="J49" s="39"/>
      <c r="K49" s="46"/>
      <c r="L49" s="46"/>
      <c r="M49" s="39"/>
      <c r="N49" s="39"/>
      <c r="O49" s="39"/>
      <c r="P49" s="39"/>
      <c r="Q49" s="39"/>
      <c r="R49" s="39"/>
      <c r="S49" s="44"/>
      <c r="T49" s="353" t="s">
        <v>143</v>
      </c>
      <c r="U49" s="354"/>
      <c r="V49" s="354"/>
      <c r="W49" s="354"/>
      <c r="X49" s="354"/>
      <c r="Y49" s="355"/>
      <c r="Z49" s="44"/>
      <c r="AA49" s="353" t="s">
        <v>148</v>
      </c>
      <c r="AB49" s="354"/>
      <c r="AC49" s="354"/>
      <c r="AD49" s="354"/>
      <c r="AE49" s="354"/>
      <c r="AF49" s="355"/>
      <c r="AG49" s="44"/>
      <c r="AH49" s="39"/>
      <c r="AI49" s="39"/>
      <c r="AJ49" s="39"/>
      <c r="AK49" s="39"/>
      <c r="AL49" s="39"/>
      <c r="AM49" s="39"/>
      <c r="AN49" s="39"/>
      <c r="AO49" s="39"/>
      <c r="AP49" s="39"/>
      <c r="AQ49" s="39"/>
      <c r="AR49" s="39"/>
      <c r="AS49" s="39"/>
      <c r="AT49" s="39"/>
      <c r="AU49" s="39"/>
      <c r="AV49" s="45"/>
      <c r="AW49" s="39"/>
      <c r="AX49" s="39"/>
      <c r="AY49" s="39"/>
      <c r="AZ49" s="39"/>
      <c r="BA49" s="39"/>
      <c r="BB49" s="39"/>
      <c r="BC49" s="39"/>
      <c r="BD49" s="39"/>
      <c r="BE49" s="39"/>
      <c r="BF49" s="39"/>
      <c r="BG49" s="39"/>
      <c r="BH49" s="39"/>
      <c r="BI49" s="39"/>
      <c r="BJ49" s="44"/>
      <c r="BK49" s="44"/>
      <c r="BL49" s="130"/>
      <c r="BM49" s="130"/>
      <c r="BN49" s="130"/>
      <c r="BO49" s="130"/>
      <c r="BP49" s="130"/>
      <c r="BQ49" s="130"/>
      <c r="BR49" s="39"/>
      <c r="BS49" s="39"/>
      <c r="BT49" s="39"/>
      <c r="BU49" s="39"/>
      <c r="BV49" s="39"/>
      <c r="BW49" s="39"/>
      <c r="BX49" s="39"/>
      <c r="BY49" s="39"/>
    </row>
    <row r="50" spans="1:77" s="176" customFormat="1" ht="20.100000000000001" customHeight="1" x14ac:dyDescent="0.2">
      <c r="A50" s="39"/>
      <c r="B50" s="109"/>
      <c r="C50" s="46"/>
      <c r="D50" s="39"/>
      <c r="E50" s="39"/>
      <c r="F50" s="39"/>
      <c r="G50" s="39"/>
      <c r="H50" s="39"/>
      <c r="I50" s="39"/>
      <c r="J50" s="46"/>
      <c r="K50" s="46"/>
      <c r="L50" s="46"/>
      <c r="M50" s="39"/>
      <c r="N50" s="39"/>
      <c r="O50" s="39"/>
      <c r="P50" s="39"/>
      <c r="Q50" s="39"/>
      <c r="R50" s="39"/>
      <c r="S50" s="44"/>
      <c r="T50" s="356"/>
      <c r="U50" s="357"/>
      <c r="V50" s="357"/>
      <c r="W50" s="357"/>
      <c r="X50" s="357"/>
      <c r="Y50" s="358"/>
      <c r="Z50" s="44"/>
      <c r="AA50" s="356"/>
      <c r="AB50" s="357"/>
      <c r="AC50" s="357"/>
      <c r="AD50" s="357"/>
      <c r="AE50" s="357"/>
      <c r="AF50" s="358"/>
      <c r="AG50" s="44"/>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44"/>
      <c r="BK50" s="44"/>
      <c r="BL50" s="130"/>
      <c r="BM50" s="130"/>
      <c r="BN50" s="130"/>
      <c r="BO50" s="130"/>
      <c r="BP50" s="130"/>
      <c r="BQ50" s="130"/>
      <c r="BR50" s="39"/>
      <c r="BS50" s="39"/>
      <c r="BT50" s="39"/>
      <c r="BU50" s="39"/>
      <c r="BV50" s="39"/>
      <c r="BW50" s="39"/>
      <c r="BX50" s="39"/>
      <c r="BY50" s="39"/>
    </row>
    <row r="51" spans="1:77" s="176" customFormat="1" ht="20.100000000000001" customHeight="1" x14ac:dyDescent="0.2">
      <c r="A51" s="39"/>
      <c r="B51" s="109"/>
      <c r="C51" s="46"/>
      <c r="D51" s="39"/>
      <c r="E51" s="39"/>
      <c r="F51" s="39"/>
      <c r="G51" s="39"/>
      <c r="H51" s="39"/>
      <c r="I51" s="39"/>
      <c r="J51" s="46"/>
      <c r="K51" s="46"/>
      <c r="L51" s="46"/>
      <c r="M51" s="39"/>
      <c r="N51" s="39"/>
      <c r="O51" s="39"/>
      <c r="P51" s="39"/>
      <c r="Q51" s="39"/>
      <c r="R51" s="39"/>
      <c r="S51" s="44"/>
      <c r="T51" s="359"/>
      <c r="U51" s="360"/>
      <c r="V51" s="360"/>
      <c r="W51" s="360"/>
      <c r="X51" s="360"/>
      <c r="Y51" s="361"/>
      <c r="Z51" s="44"/>
      <c r="AA51" s="359"/>
      <c r="AB51" s="360"/>
      <c r="AC51" s="360"/>
      <c r="AD51" s="360"/>
      <c r="AE51" s="360"/>
      <c r="AF51" s="361"/>
      <c r="AG51" s="44"/>
      <c r="AH51" s="39"/>
      <c r="AI51" s="39"/>
      <c r="AJ51" s="39"/>
      <c r="AK51" s="39"/>
      <c r="AL51" s="39"/>
      <c r="AM51" s="39"/>
      <c r="AN51" s="39"/>
      <c r="AO51" s="39"/>
      <c r="AP51" s="39"/>
      <c r="AQ51" s="39"/>
      <c r="AR51" s="39"/>
      <c r="AS51" s="39"/>
      <c r="AT51" s="39"/>
      <c r="AU51" s="39"/>
      <c r="AV51" s="39"/>
      <c r="AW51" s="39"/>
      <c r="AX51" s="146"/>
      <c r="AY51" s="39"/>
      <c r="AZ51" s="39"/>
      <c r="BA51" s="39"/>
      <c r="BB51" s="39"/>
      <c r="BC51" s="39"/>
      <c r="BD51" s="39"/>
      <c r="BE51" s="39"/>
      <c r="BF51" s="39"/>
      <c r="BG51" s="39"/>
      <c r="BH51" s="39"/>
      <c r="BI51" s="39"/>
      <c r="BJ51" s="44"/>
      <c r="BK51" s="44"/>
      <c r="BL51" s="130"/>
      <c r="BM51" s="130"/>
      <c r="BN51" s="130"/>
      <c r="BO51" s="130"/>
      <c r="BP51" s="130"/>
      <c r="BQ51" s="130"/>
      <c r="BR51" s="39"/>
      <c r="BS51" s="39"/>
      <c r="BT51" s="39"/>
      <c r="BU51" s="39"/>
      <c r="BV51" s="39"/>
      <c r="BW51" s="39"/>
      <c r="BX51" s="39"/>
      <c r="BY51" s="39"/>
    </row>
    <row r="52" spans="1:77" s="176" customFormat="1" ht="20.100000000000001" customHeight="1" x14ac:dyDescent="0.2">
      <c r="A52" s="39"/>
      <c r="B52" s="109"/>
      <c r="C52" s="46"/>
      <c r="D52" s="39"/>
      <c r="E52" s="39"/>
      <c r="F52" s="39"/>
      <c r="G52" s="39"/>
      <c r="H52" s="39"/>
      <c r="I52" s="39"/>
      <c r="J52" s="46"/>
      <c r="K52" s="46"/>
      <c r="L52" s="46"/>
      <c r="M52" s="39"/>
      <c r="N52" s="39"/>
      <c r="O52" s="39"/>
      <c r="P52" s="39"/>
      <c r="Q52" s="39"/>
      <c r="R52" s="39"/>
      <c r="S52" s="44"/>
      <c r="T52" s="347" t="s">
        <v>144</v>
      </c>
      <c r="U52" s="348"/>
      <c r="V52" s="348"/>
      <c r="W52" s="348"/>
      <c r="X52" s="348"/>
      <c r="Y52" s="349"/>
      <c r="Z52" s="39"/>
      <c r="AA52" s="39"/>
      <c r="AB52" s="39"/>
      <c r="AC52" s="39"/>
      <c r="AD52" s="39"/>
      <c r="AE52" s="39"/>
      <c r="AF52" s="39"/>
      <c r="AG52" s="44"/>
      <c r="AH52" s="39"/>
      <c r="AI52" s="39"/>
      <c r="AJ52" s="39"/>
      <c r="AK52" s="39"/>
      <c r="AL52" s="39"/>
      <c r="AM52" s="39"/>
      <c r="AN52" s="39"/>
      <c r="AO52" s="39"/>
      <c r="AP52" s="39"/>
      <c r="AQ52" s="39"/>
      <c r="AR52" s="39"/>
      <c r="AS52" s="39"/>
      <c r="AT52" s="39"/>
      <c r="AU52" s="39"/>
      <c r="AV52" s="39"/>
      <c r="AW52" s="39"/>
      <c r="AX52" s="146"/>
      <c r="AY52" s="39"/>
      <c r="AZ52" s="39"/>
      <c r="BA52" s="39"/>
      <c r="BB52" s="39"/>
      <c r="BC52" s="39"/>
      <c r="BD52" s="39"/>
      <c r="BE52" s="39"/>
      <c r="BF52" s="39"/>
      <c r="BG52" s="39"/>
      <c r="BH52" s="39"/>
      <c r="BI52" s="39"/>
      <c r="BJ52" s="44"/>
      <c r="BK52" s="44"/>
      <c r="BL52" s="131"/>
      <c r="BM52" s="131"/>
      <c r="BN52" s="131"/>
      <c r="BO52" s="146"/>
      <c r="BP52" s="146"/>
      <c r="BQ52" s="146"/>
      <c r="BR52" s="39"/>
      <c r="BS52" s="39"/>
      <c r="BT52" s="39"/>
      <c r="BU52" s="39"/>
      <c r="BV52" s="39"/>
      <c r="BW52" s="39"/>
      <c r="BX52" s="39"/>
      <c r="BY52" s="39"/>
    </row>
    <row r="53" spans="1:77" s="176" customFormat="1" ht="20.100000000000001" customHeight="1" x14ac:dyDescent="0.25">
      <c r="A53" s="39"/>
      <c r="B53" s="109"/>
      <c r="C53" s="46"/>
      <c r="D53" s="39"/>
      <c r="E53" s="39"/>
      <c r="F53" s="39"/>
      <c r="G53" s="39"/>
      <c r="H53" s="39"/>
      <c r="I53" s="39"/>
      <c r="J53" s="46"/>
      <c r="K53" s="46"/>
      <c r="L53" s="46"/>
      <c r="M53" s="39"/>
      <c r="N53" s="39"/>
      <c r="O53" s="39"/>
      <c r="P53" s="39"/>
      <c r="Q53" s="39"/>
      <c r="R53" s="39"/>
      <c r="S53" s="44"/>
      <c r="T53" s="350"/>
      <c r="U53" s="351"/>
      <c r="V53" s="351"/>
      <c r="W53" s="351"/>
      <c r="X53" s="351"/>
      <c r="Y53" s="352"/>
      <c r="Z53" s="39"/>
      <c r="AA53" s="37"/>
      <c r="AB53" s="37"/>
      <c r="AC53" s="37"/>
      <c r="AD53" s="37"/>
      <c r="AE53" s="37"/>
      <c r="AF53" s="37"/>
      <c r="AG53" s="44"/>
      <c r="AH53" s="39"/>
      <c r="AI53" s="39"/>
      <c r="AJ53" s="39"/>
      <c r="AK53" s="39"/>
      <c r="AL53" s="39"/>
      <c r="AM53" s="39"/>
      <c r="AN53" s="39"/>
      <c r="AO53" s="39"/>
      <c r="AP53" s="39"/>
      <c r="AQ53" s="39"/>
      <c r="AR53" s="39"/>
      <c r="AS53" s="39"/>
      <c r="AT53" s="39"/>
      <c r="AU53" s="39"/>
      <c r="AV53" s="39"/>
      <c r="AW53" s="39"/>
      <c r="AX53" s="146"/>
      <c r="AY53" s="39"/>
      <c r="AZ53" s="39"/>
      <c r="BA53" s="39"/>
      <c r="BB53" s="39"/>
      <c r="BC53" s="39"/>
      <c r="BD53" s="39"/>
      <c r="BE53" s="39"/>
      <c r="BF53" s="39"/>
      <c r="BG53" s="39"/>
      <c r="BH53" s="39"/>
      <c r="BI53" s="39"/>
      <c r="BJ53" s="44"/>
      <c r="BK53" s="44"/>
      <c r="BL53" s="131"/>
      <c r="BM53" s="131"/>
      <c r="BN53" s="131"/>
      <c r="BO53" s="146"/>
      <c r="BP53" s="146"/>
      <c r="BQ53" s="146"/>
      <c r="BR53" s="39"/>
      <c r="BS53" s="39"/>
      <c r="BT53" s="39"/>
      <c r="BU53" s="39"/>
      <c r="BV53" s="39"/>
      <c r="BW53" s="39"/>
      <c r="BX53" s="39"/>
      <c r="BY53" s="39"/>
    </row>
    <row r="54" spans="1:77" s="176" customFormat="1" ht="20.100000000000001" customHeight="1" x14ac:dyDescent="0.2">
      <c r="A54" s="39"/>
      <c r="B54" s="109"/>
      <c r="C54" s="46"/>
      <c r="D54" s="39"/>
      <c r="E54" s="39"/>
      <c r="F54" s="39"/>
      <c r="G54" s="39"/>
      <c r="H54" s="39"/>
      <c r="I54" s="39"/>
      <c r="J54" s="46"/>
      <c r="K54" s="46"/>
      <c r="L54" s="46"/>
      <c r="M54" s="39"/>
      <c r="N54" s="39"/>
      <c r="O54" s="39"/>
      <c r="P54" s="39"/>
      <c r="Q54" s="39"/>
      <c r="R54" s="39"/>
      <c r="S54" s="44"/>
      <c r="T54" s="350"/>
      <c r="U54" s="351"/>
      <c r="V54" s="351"/>
      <c r="W54" s="351"/>
      <c r="X54" s="351"/>
      <c r="Y54" s="352"/>
      <c r="Z54" s="39"/>
      <c r="AA54" s="39"/>
      <c r="AB54" s="39"/>
      <c r="AC54" s="39"/>
      <c r="AD54" s="39"/>
      <c r="AE54" s="39"/>
      <c r="AF54" s="39"/>
      <c r="AG54" s="44"/>
      <c r="AH54" s="39"/>
      <c r="AI54" s="39"/>
      <c r="AJ54" s="39"/>
      <c r="AK54" s="39"/>
      <c r="AL54" s="39"/>
      <c r="AM54" s="39"/>
      <c r="AN54" s="39"/>
      <c r="AO54" s="39"/>
      <c r="AP54" s="39"/>
      <c r="AQ54" s="39"/>
      <c r="AR54" s="39"/>
      <c r="AS54" s="39"/>
      <c r="AT54" s="39"/>
      <c r="AU54" s="39"/>
      <c r="AV54" s="39"/>
      <c r="AW54" s="39"/>
      <c r="AX54" s="146"/>
      <c r="AY54" s="39"/>
      <c r="AZ54" s="39"/>
      <c r="BA54" s="39"/>
      <c r="BB54" s="39"/>
      <c r="BC54" s="39"/>
      <c r="BD54" s="39"/>
      <c r="BE54" s="39"/>
      <c r="BF54" s="39"/>
      <c r="BG54" s="39"/>
      <c r="BH54" s="39"/>
      <c r="BI54" s="39"/>
      <c r="BJ54" s="44"/>
      <c r="BK54" s="44"/>
      <c r="BL54" s="131"/>
      <c r="BM54" s="131"/>
      <c r="BN54" s="131"/>
      <c r="BO54" s="146"/>
      <c r="BP54" s="146"/>
      <c r="BQ54" s="146"/>
      <c r="BR54" s="39"/>
      <c r="BS54" s="39"/>
      <c r="BT54" s="39"/>
      <c r="BU54" s="39"/>
      <c r="BV54" s="39"/>
      <c r="BW54" s="39"/>
      <c r="BX54" s="39"/>
      <c r="BY54" s="39"/>
    </row>
    <row r="55" spans="1:77" s="176" customFormat="1" ht="20.100000000000001" customHeight="1" x14ac:dyDescent="0.25">
      <c r="A55" s="39"/>
      <c r="B55" s="109"/>
      <c r="C55" s="46"/>
      <c r="D55" s="39"/>
      <c r="E55" s="39"/>
      <c r="F55" s="39"/>
      <c r="G55" s="39"/>
      <c r="H55" s="39"/>
      <c r="I55" s="39"/>
      <c r="J55" s="46"/>
      <c r="K55" s="46"/>
      <c r="L55" s="46"/>
      <c r="M55" s="39"/>
      <c r="N55" s="39"/>
      <c r="O55" s="39"/>
      <c r="P55" s="39"/>
      <c r="Q55" s="39"/>
      <c r="R55" s="39"/>
      <c r="S55" s="44"/>
      <c r="T55" s="350"/>
      <c r="U55" s="351"/>
      <c r="V55" s="351"/>
      <c r="W55" s="351"/>
      <c r="X55" s="351"/>
      <c r="Y55" s="352"/>
      <c r="Z55" s="44"/>
      <c r="AA55" s="37"/>
      <c r="AB55" s="37"/>
      <c r="AC55" s="37"/>
      <c r="AD55" s="37"/>
      <c r="AE55" s="37"/>
      <c r="AF55" s="37"/>
      <c r="AG55" s="44"/>
      <c r="AH55" s="39"/>
      <c r="AI55" s="39"/>
      <c r="AJ55" s="39"/>
      <c r="AK55" s="39"/>
      <c r="AL55" s="39"/>
      <c r="AM55" s="39"/>
      <c r="AN55" s="39"/>
      <c r="AO55" s="39"/>
      <c r="AP55" s="39"/>
      <c r="AQ55" s="39"/>
      <c r="AR55" s="39"/>
      <c r="AS55" s="39"/>
      <c r="AT55" s="39"/>
      <c r="AU55" s="39"/>
      <c r="AV55" s="39"/>
      <c r="AW55" s="39"/>
      <c r="AX55" s="146"/>
      <c r="AY55" s="39"/>
      <c r="AZ55" s="39"/>
      <c r="BA55" s="39"/>
      <c r="BB55" s="39"/>
      <c r="BC55" s="39"/>
      <c r="BD55" s="39"/>
      <c r="BE55" s="39"/>
      <c r="BF55" s="39"/>
      <c r="BG55" s="39"/>
      <c r="BH55" s="39"/>
      <c r="BI55" s="39"/>
      <c r="BJ55" s="44"/>
      <c r="BK55" s="44"/>
      <c r="BL55" s="131"/>
      <c r="BM55" s="131"/>
      <c r="BN55" s="131"/>
      <c r="BO55" s="146"/>
      <c r="BP55" s="146"/>
      <c r="BQ55" s="146"/>
      <c r="BR55" s="39"/>
      <c r="BS55" s="39"/>
      <c r="BT55" s="39"/>
      <c r="BU55" s="39"/>
      <c r="BV55" s="39"/>
      <c r="BW55" s="39"/>
      <c r="BX55" s="39"/>
      <c r="BY55" s="39"/>
    </row>
    <row r="56" spans="1:77" s="176" customFormat="1" ht="20.100000000000001" customHeight="1" x14ac:dyDescent="0.2">
      <c r="A56" s="39"/>
      <c r="B56" s="109"/>
      <c r="C56" s="46"/>
      <c r="D56" s="39"/>
      <c r="E56" s="39"/>
      <c r="F56" s="39"/>
      <c r="G56" s="39"/>
      <c r="H56" s="39"/>
      <c r="I56" s="39"/>
      <c r="J56" s="46"/>
      <c r="K56" s="46"/>
      <c r="L56" s="46"/>
      <c r="M56" s="39"/>
      <c r="N56" s="39"/>
      <c r="O56" s="39"/>
      <c r="P56" s="39"/>
      <c r="Q56" s="39"/>
      <c r="R56" s="39"/>
      <c r="S56" s="44"/>
      <c r="T56" s="350"/>
      <c r="U56" s="351"/>
      <c r="V56" s="351"/>
      <c r="W56" s="351"/>
      <c r="X56" s="351"/>
      <c r="Y56" s="352"/>
      <c r="Z56" s="44"/>
      <c r="AA56" s="39"/>
      <c r="AB56" s="39"/>
      <c r="AC56" s="39"/>
      <c r="AD56" s="39"/>
      <c r="AE56" s="39"/>
      <c r="AF56" s="39"/>
      <c r="AG56" s="44"/>
      <c r="AH56" s="39"/>
      <c r="AI56" s="39"/>
      <c r="AJ56" s="39"/>
      <c r="AK56" s="39"/>
      <c r="AL56" s="39"/>
      <c r="AM56" s="39"/>
      <c r="AN56" s="39"/>
      <c r="AO56" s="39"/>
      <c r="AP56" s="39"/>
      <c r="AQ56" s="39"/>
      <c r="AR56" s="39"/>
      <c r="AS56" s="39"/>
      <c r="AT56" s="39"/>
      <c r="AU56" s="39"/>
      <c r="AV56" s="39"/>
      <c r="AW56" s="39"/>
      <c r="AX56" s="146"/>
      <c r="AY56" s="39"/>
      <c r="AZ56" s="39"/>
      <c r="BA56" s="39"/>
      <c r="BB56" s="39"/>
      <c r="BC56" s="39"/>
      <c r="BD56" s="39"/>
      <c r="BE56" s="39"/>
      <c r="BF56" s="39"/>
      <c r="BG56" s="39"/>
      <c r="BH56" s="39"/>
      <c r="BI56" s="39"/>
      <c r="BJ56" s="44"/>
      <c r="BK56" s="44"/>
      <c r="BL56" s="131"/>
      <c r="BM56" s="131"/>
      <c r="BN56" s="131"/>
      <c r="BO56" s="146"/>
      <c r="BP56" s="146"/>
      <c r="BQ56" s="146"/>
      <c r="BR56" s="39"/>
      <c r="BS56" s="39"/>
      <c r="BT56" s="39"/>
      <c r="BU56" s="39"/>
      <c r="BV56" s="39"/>
      <c r="BW56" s="39"/>
      <c r="BX56" s="39"/>
      <c r="BY56" s="39"/>
    </row>
    <row r="57" spans="1:77" s="176" customFormat="1" ht="20.100000000000001" customHeight="1" x14ac:dyDescent="0.25">
      <c r="A57" s="39"/>
      <c r="B57" s="109"/>
      <c r="C57" s="46"/>
      <c r="D57" s="46"/>
      <c r="E57" s="46"/>
      <c r="F57" s="46"/>
      <c r="G57" s="46"/>
      <c r="H57" s="46"/>
      <c r="I57" s="46"/>
      <c r="J57" s="46"/>
      <c r="K57" s="46"/>
      <c r="L57" s="46"/>
      <c r="M57" s="39"/>
      <c r="N57" s="39"/>
      <c r="O57" s="39"/>
      <c r="P57" s="39"/>
      <c r="Q57" s="39"/>
      <c r="R57" s="39"/>
      <c r="S57" s="44"/>
      <c r="T57" s="362"/>
      <c r="U57" s="363"/>
      <c r="V57" s="363"/>
      <c r="W57" s="363"/>
      <c r="X57" s="363"/>
      <c r="Y57" s="364"/>
      <c r="Z57" s="44"/>
      <c r="AA57" s="37"/>
      <c r="AB57" s="37"/>
      <c r="AC57" s="37"/>
      <c r="AD57" s="37"/>
      <c r="AE57" s="37"/>
      <c r="AF57" s="37"/>
      <c r="AG57" s="44"/>
      <c r="AH57" s="39"/>
      <c r="AI57" s="39"/>
      <c r="AJ57" s="39"/>
      <c r="AK57" s="39"/>
      <c r="AL57" s="39"/>
      <c r="AM57" s="39"/>
      <c r="AN57" s="39"/>
      <c r="AO57" s="39"/>
      <c r="AP57" s="39"/>
      <c r="AQ57" s="39"/>
      <c r="AR57" s="39"/>
      <c r="AS57" s="39"/>
      <c r="AT57" s="39"/>
      <c r="AU57" s="39"/>
      <c r="AV57" s="39"/>
      <c r="AW57" s="39"/>
      <c r="AX57" s="146"/>
      <c r="AY57" s="39"/>
      <c r="AZ57" s="39"/>
      <c r="BA57" s="39"/>
      <c r="BB57" s="39"/>
      <c r="BC57" s="39"/>
      <c r="BD57" s="39"/>
      <c r="BE57" s="39"/>
      <c r="BF57" s="39"/>
      <c r="BG57" s="39"/>
      <c r="BH57" s="39"/>
      <c r="BI57" s="39"/>
      <c r="BJ57" s="44"/>
      <c r="BK57" s="44"/>
      <c r="BL57" s="131"/>
      <c r="BM57" s="131"/>
      <c r="BN57" s="131"/>
      <c r="BO57" s="146"/>
      <c r="BP57" s="146"/>
      <c r="BQ57" s="146"/>
      <c r="BR57" s="39"/>
      <c r="BS57" s="39"/>
      <c r="BT57" s="39"/>
      <c r="BU57" s="39"/>
      <c r="BV57" s="39"/>
      <c r="BW57" s="39"/>
      <c r="BX57" s="39"/>
      <c r="BY57" s="39"/>
    </row>
    <row r="58" spans="1:77" s="176" customFormat="1" ht="20.100000000000001" customHeight="1" x14ac:dyDescent="0.25">
      <c r="A58" s="39"/>
      <c r="B58" s="109"/>
      <c r="C58" s="46"/>
      <c r="D58" s="46"/>
      <c r="E58" s="46"/>
      <c r="F58" s="46"/>
      <c r="G58" s="46"/>
      <c r="H58" s="46"/>
      <c r="I58" s="46"/>
      <c r="J58" s="46"/>
      <c r="K58" s="46"/>
      <c r="L58" s="46"/>
      <c r="M58" s="39"/>
      <c r="N58" s="39"/>
      <c r="O58" s="39"/>
      <c r="P58" s="39"/>
      <c r="Q58" s="39"/>
      <c r="R58" s="39"/>
      <c r="S58" s="44"/>
      <c r="T58" s="254"/>
      <c r="U58" s="254"/>
      <c r="V58" s="254"/>
      <c r="W58" s="254"/>
      <c r="X58" s="254"/>
      <c r="Y58" s="254"/>
      <c r="Z58" s="44"/>
      <c r="AA58" s="37"/>
      <c r="AB58" s="37"/>
      <c r="AC58" s="37"/>
      <c r="AD58" s="37"/>
      <c r="AE58" s="37"/>
      <c r="AF58" s="37"/>
      <c r="AG58" s="44"/>
      <c r="AH58" s="39"/>
      <c r="AI58" s="39"/>
      <c r="AJ58" s="39"/>
      <c r="AK58" s="39"/>
      <c r="AL58" s="39"/>
      <c r="AM58" s="39"/>
      <c r="AN58" s="39"/>
      <c r="AO58" s="39"/>
      <c r="AP58" s="39"/>
      <c r="AQ58" s="39"/>
      <c r="AR58" s="39"/>
      <c r="AS58" s="39"/>
      <c r="AT58" s="39"/>
      <c r="AU58" s="39"/>
      <c r="AV58" s="39"/>
      <c r="AW58" s="39"/>
      <c r="AX58" s="146"/>
      <c r="AY58" s="39"/>
      <c r="AZ58" s="39"/>
      <c r="BA58" s="39"/>
      <c r="BB58" s="39"/>
      <c r="BC58" s="39"/>
      <c r="BD58" s="39"/>
      <c r="BE58" s="39"/>
      <c r="BF58" s="39"/>
      <c r="BG58" s="39"/>
      <c r="BH58" s="39"/>
      <c r="BI58" s="39"/>
      <c r="BJ58" s="44"/>
      <c r="BK58" s="44"/>
      <c r="BL58" s="131"/>
      <c r="BM58" s="131"/>
      <c r="BN58" s="131"/>
      <c r="BO58" s="146"/>
      <c r="BP58" s="146"/>
      <c r="BQ58" s="146"/>
      <c r="BR58" s="39"/>
      <c r="BS58" s="39"/>
      <c r="BT58" s="39"/>
      <c r="BU58" s="39"/>
      <c r="BV58" s="39"/>
      <c r="BW58" s="39"/>
      <c r="BX58" s="39"/>
      <c r="BY58" s="39"/>
    </row>
    <row r="59" spans="1:77" s="176" customFormat="1" ht="20.100000000000001" customHeight="1" x14ac:dyDescent="0.25">
      <c r="A59" s="39"/>
      <c r="B59" s="109"/>
      <c r="C59" s="46"/>
      <c r="D59" s="46"/>
      <c r="E59" s="46"/>
      <c r="F59" s="46"/>
      <c r="G59" s="46"/>
      <c r="H59" s="46"/>
      <c r="I59" s="46"/>
      <c r="J59" s="46"/>
      <c r="K59" s="46"/>
      <c r="L59" s="46"/>
      <c r="M59" s="39"/>
      <c r="N59" s="39"/>
      <c r="O59" s="39"/>
      <c r="P59" s="39"/>
      <c r="Q59" s="39"/>
      <c r="R59" s="39"/>
      <c r="S59" s="44"/>
      <c r="T59" s="254"/>
      <c r="U59" s="254"/>
      <c r="V59" s="254"/>
      <c r="W59" s="254"/>
      <c r="X59" s="254"/>
      <c r="Y59" s="254"/>
      <c r="Z59" s="44"/>
      <c r="AA59" s="37"/>
      <c r="AB59" s="37"/>
      <c r="AC59" s="37"/>
      <c r="AD59" s="37"/>
      <c r="AE59" s="37"/>
      <c r="AF59" s="37"/>
      <c r="AG59" s="44"/>
      <c r="AH59" s="39"/>
      <c r="AI59" s="39"/>
      <c r="AJ59" s="39"/>
      <c r="AK59" s="39"/>
      <c r="AL59" s="39"/>
      <c r="AM59" s="39"/>
      <c r="AN59" s="39"/>
      <c r="AO59" s="39"/>
      <c r="AP59" s="39"/>
      <c r="AQ59" s="39"/>
      <c r="AR59" s="39"/>
      <c r="AS59" s="39"/>
      <c r="AT59" s="39"/>
      <c r="AU59" s="39"/>
      <c r="AV59" s="39"/>
      <c r="AW59" s="39"/>
      <c r="AX59" s="146"/>
      <c r="AY59" s="39"/>
      <c r="AZ59" s="39"/>
      <c r="BA59" s="39"/>
      <c r="BB59" s="39"/>
      <c r="BC59" s="39"/>
      <c r="BD59" s="39"/>
      <c r="BE59" s="39"/>
      <c r="BF59" s="39"/>
      <c r="BG59" s="39"/>
      <c r="BH59" s="39"/>
      <c r="BI59" s="39"/>
      <c r="BJ59" s="44"/>
      <c r="BK59" s="44"/>
      <c r="BL59" s="131"/>
      <c r="BM59" s="131"/>
      <c r="BN59" s="131"/>
      <c r="BO59" s="146"/>
      <c r="BP59" s="146"/>
      <c r="BQ59" s="146"/>
      <c r="BR59" s="39"/>
      <c r="BS59" s="39"/>
      <c r="BT59" s="39"/>
      <c r="BU59" s="39"/>
      <c r="BV59" s="39"/>
      <c r="BW59" s="39"/>
      <c r="BX59" s="39"/>
      <c r="BY59" s="39"/>
    </row>
    <row r="60" spans="1:77" s="176" customFormat="1" ht="20.100000000000001" customHeight="1" x14ac:dyDescent="0.25">
      <c r="A60" s="39"/>
      <c r="B60" s="109"/>
      <c r="C60" s="46"/>
      <c r="D60" s="46"/>
      <c r="E60" s="46"/>
      <c r="F60" s="46"/>
      <c r="G60" s="46"/>
      <c r="H60" s="46"/>
      <c r="I60" s="46"/>
      <c r="J60" s="46"/>
      <c r="K60" s="46"/>
      <c r="L60" s="46"/>
      <c r="M60" s="39"/>
      <c r="N60" s="39"/>
      <c r="O60" s="39"/>
      <c r="P60" s="39"/>
      <c r="Q60" s="39"/>
      <c r="R60" s="39"/>
      <c r="S60" s="44"/>
      <c r="T60" s="254"/>
      <c r="U60" s="254"/>
      <c r="V60" s="254"/>
      <c r="W60" s="254"/>
      <c r="X60" s="254"/>
      <c r="Y60" s="254"/>
      <c r="Z60" s="44"/>
      <c r="AA60" s="37"/>
      <c r="AB60" s="37"/>
      <c r="AC60" s="37"/>
      <c r="AD60" s="37"/>
      <c r="AE60" s="37"/>
      <c r="AF60" s="37"/>
      <c r="AG60" s="44"/>
      <c r="AH60" s="39"/>
      <c r="AI60" s="39"/>
      <c r="AJ60" s="39"/>
      <c r="AK60" s="39"/>
      <c r="AL60" s="39"/>
      <c r="AM60" s="39"/>
      <c r="AN60" s="39"/>
      <c r="AO60" s="39"/>
      <c r="AP60" s="39"/>
      <c r="AQ60" s="39"/>
      <c r="AR60" s="39"/>
      <c r="AS60" s="39"/>
      <c r="AT60" s="39"/>
      <c r="AU60" s="39"/>
      <c r="AV60" s="39"/>
      <c r="AW60" s="39"/>
      <c r="AX60" s="146"/>
      <c r="AY60" s="39"/>
      <c r="AZ60" s="39"/>
      <c r="BA60" s="39"/>
      <c r="BB60" s="39"/>
      <c r="BC60" s="39"/>
      <c r="BD60" s="39"/>
      <c r="BE60" s="39"/>
      <c r="BF60" s="39"/>
      <c r="BG60" s="39"/>
      <c r="BH60" s="39"/>
      <c r="BI60" s="39"/>
      <c r="BJ60" s="44"/>
      <c r="BK60" s="44"/>
      <c r="BL60" s="131"/>
      <c r="BM60" s="131"/>
      <c r="BN60" s="131"/>
      <c r="BO60" s="146"/>
      <c r="BP60" s="146"/>
      <c r="BQ60" s="146"/>
      <c r="BR60" s="39"/>
      <c r="BS60" s="39"/>
      <c r="BT60" s="39"/>
      <c r="BU60" s="39"/>
      <c r="BV60" s="39"/>
      <c r="BW60" s="39"/>
      <c r="BX60" s="39"/>
      <c r="BY60" s="39"/>
    </row>
    <row r="61" spans="1:77" s="176" customFormat="1" ht="20.100000000000001" customHeight="1" x14ac:dyDescent="0.25">
      <c r="A61" s="39"/>
      <c r="B61" s="109"/>
      <c r="C61" s="46"/>
      <c r="D61" s="46"/>
      <c r="E61" s="46"/>
      <c r="F61" s="46"/>
      <c r="G61" s="46"/>
      <c r="H61" s="46"/>
      <c r="I61" s="46"/>
      <c r="J61" s="46"/>
      <c r="K61" s="46"/>
      <c r="L61" s="46"/>
      <c r="M61" s="39"/>
      <c r="N61" s="39"/>
      <c r="O61" s="39"/>
      <c r="P61" s="39"/>
      <c r="Q61" s="39"/>
      <c r="R61" s="39"/>
      <c r="S61" s="44"/>
      <c r="T61" s="254"/>
      <c r="U61" s="254"/>
      <c r="V61" s="254"/>
      <c r="W61" s="254"/>
      <c r="X61" s="254"/>
      <c r="Y61" s="254"/>
      <c r="Z61" s="44"/>
      <c r="AA61" s="37"/>
      <c r="AB61" s="37"/>
      <c r="AC61" s="37"/>
      <c r="AD61" s="37"/>
      <c r="AE61" s="37"/>
      <c r="AF61" s="37"/>
      <c r="AG61" s="44"/>
      <c r="AH61" s="39"/>
      <c r="AI61" s="39"/>
      <c r="AJ61" s="39"/>
      <c r="AK61" s="39"/>
      <c r="AL61" s="39"/>
      <c r="AM61" s="39"/>
      <c r="AN61" s="39"/>
      <c r="AO61" s="39"/>
      <c r="AP61" s="39"/>
      <c r="AQ61" s="39"/>
      <c r="AR61" s="39"/>
      <c r="AS61" s="39"/>
      <c r="AT61" s="39"/>
      <c r="AU61" s="39"/>
      <c r="AV61" s="39"/>
      <c r="AW61" s="39"/>
      <c r="AX61" s="146"/>
      <c r="AY61" s="39"/>
      <c r="AZ61" s="39"/>
      <c r="BA61" s="39"/>
      <c r="BB61" s="39"/>
      <c r="BC61" s="39"/>
      <c r="BD61" s="39"/>
      <c r="BE61" s="39"/>
      <c r="BF61" s="39"/>
      <c r="BG61" s="39"/>
      <c r="BH61" s="39"/>
      <c r="BI61" s="39"/>
      <c r="BJ61" s="44"/>
      <c r="BK61" s="44"/>
      <c r="BL61" s="131"/>
      <c r="BM61" s="131"/>
      <c r="BN61" s="131"/>
      <c r="BO61" s="146"/>
      <c r="BP61" s="146"/>
      <c r="BQ61" s="146"/>
      <c r="BR61" s="39"/>
      <c r="BS61" s="39"/>
      <c r="BT61" s="39"/>
      <c r="BU61" s="39"/>
      <c r="BV61" s="39"/>
      <c r="BW61" s="39"/>
      <c r="BX61" s="39"/>
      <c r="BY61" s="39"/>
    </row>
    <row r="62" spans="1:77" s="176" customFormat="1" ht="20.100000000000001" customHeight="1" x14ac:dyDescent="0.25">
      <c r="A62" s="39"/>
      <c r="B62" s="109"/>
      <c r="C62" s="46"/>
      <c r="D62" s="46"/>
      <c r="E62" s="46"/>
      <c r="F62" s="46"/>
      <c r="G62" s="46"/>
      <c r="H62" s="46"/>
      <c r="I62" s="46"/>
      <c r="J62" s="46"/>
      <c r="K62" s="46"/>
      <c r="L62" s="46"/>
      <c r="M62" s="39"/>
      <c r="N62" s="39"/>
      <c r="O62" s="39"/>
      <c r="P62" s="39"/>
      <c r="Q62" s="39"/>
      <c r="R62" s="39"/>
      <c r="S62" s="44"/>
      <c r="T62" s="254"/>
      <c r="U62" s="254"/>
      <c r="V62" s="254"/>
      <c r="W62" s="254"/>
      <c r="X62" s="254"/>
      <c r="Y62" s="254"/>
      <c r="Z62" s="44"/>
      <c r="AA62" s="37"/>
      <c r="AB62" s="37"/>
      <c r="AC62" s="37"/>
      <c r="AD62" s="37"/>
      <c r="AE62" s="37"/>
      <c r="AF62" s="37"/>
      <c r="AG62" s="44"/>
      <c r="AH62" s="39"/>
      <c r="AI62" s="39"/>
      <c r="AJ62" s="39"/>
      <c r="AK62" s="39"/>
      <c r="AL62" s="39"/>
      <c r="AM62" s="39"/>
      <c r="AN62" s="39"/>
      <c r="AO62" s="39"/>
      <c r="AP62" s="39"/>
      <c r="AQ62" s="39"/>
      <c r="AR62" s="39"/>
      <c r="AS62" s="39"/>
      <c r="AT62" s="39"/>
      <c r="AU62" s="39"/>
      <c r="AV62" s="39"/>
      <c r="AW62" s="39"/>
      <c r="AX62" s="146"/>
      <c r="AY62" s="39"/>
      <c r="AZ62" s="39"/>
      <c r="BA62" s="39"/>
      <c r="BB62" s="39"/>
      <c r="BC62" s="39"/>
      <c r="BD62" s="39"/>
      <c r="BE62" s="39"/>
      <c r="BF62" s="39"/>
      <c r="BG62" s="39"/>
      <c r="BH62" s="39"/>
      <c r="BI62" s="39"/>
      <c r="BJ62" s="44"/>
      <c r="BK62" s="44"/>
      <c r="BL62" s="131"/>
      <c r="BM62" s="131"/>
      <c r="BN62" s="131"/>
      <c r="BO62" s="146"/>
      <c r="BP62" s="146"/>
      <c r="BQ62" s="146"/>
      <c r="BR62" s="39"/>
      <c r="BS62" s="39"/>
      <c r="BT62" s="39"/>
      <c r="BU62" s="39"/>
      <c r="BV62" s="39"/>
      <c r="BW62" s="39"/>
      <c r="BX62" s="39"/>
      <c r="BY62" s="39"/>
    </row>
    <row r="63" spans="1:77" s="176" customFormat="1" ht="20.100000000000001" customHeight="1" x14ac:dyDescent="0.25">
      <c r="A63" s="39"/>
      <c r="B63" s="109"/>
      <c r="C63" s="46"/>
      <c r="D63" s="46"/>
      <c r="E63" s="46"/>
      <c r="F63" s="46"/>
      <c r="G63" s="46"/>
      <c r="H63" s="46"/>
      <c r="I63" s="46"/>
      <c r="J63" s="46"/>
      <c r="K63" s="46"/>
      <c r="L63" s="46"/>
      <c r="M63" s="39"/>
      <c r="N63" s="39"/>
      <c r="O63" s="39"/>
      <c r="P63" s="39"/>
      <c r="Q63" s="39"/>
      <c r="R63" s="39"/>
      <c r="S63" s="44"/>
      <c r="T63" s="254"/>
      <c r="U63" s="254"/>
      <c r="V63" s="254"/>
      <c r="W63" s="254"/>
      <c r="X63" s="254"/>
      <c r="Y63" s="254"/>
      <c r="Z63" s="44"/>
      <c r="AA63" s="37"/>
      <c r="AB63" s="37"/>
      <c r="AC63" s="37"/>
      <c r="AD63" s="37"/>
      <c r="AE63" s="37"/>
      <c r="AF63" s="37"/>
      <c r="AG63" s="44"/>
      <c r="AH63" s="39"/>
      <c r="AI63" s="39"/>
      <c r="AJ63" s="39"/>
      <c r="AK63" s="39"/>
      <c r="AL63" s="39"/>
      <c r="AM63" s="39"/>
      <c r="AN63" s="39"/>
      <c r="AO63" s="39"/>
      <c r="AP63" s="39"/>
      <c r="AQ63" s="39"/>
      <c r="AR63" s="39"/>
      <c r="AS63" s="39"/>
      <c r="AT63" s="39"/>
      <c r="AU63" s="39"/>
      <c r="AV63" s="39"/>
      <c r="AW63" s="39"/>
      <c r="AX63" s="146"/>
      <c r="AY63" s="39"/>
      <c r="AZ63" s="39"/>
      <c r="BA63" s="39"/>
      <c r="BB63" s="39"/>
      <c r="BC63" s="39"/>
      <c r="BD63" s="39"/>
      <c r="BE63" s="39"/>
      <c r="BF63" s="39"/>
      <c r="BG63" s="39"/>
      <c r="BH63" s="39"/>
      <c r="BI63" s="39"/>
      <c r="BJ63" s="44"/>
      <c r="BK63" s="44"/>
      <c r="BL63" s="131"/>
      <c r="BM63" s="131"/>
      <c r="BN63" s="131"/>
      <c r="BO63" s="146"/>
      <c r="BP63" s="146"/>
      <c r="BQ63" s="146"/>
      <c r="BR63" s="39"/>
      <c r="BS63" s="39"/>
      <c r="BT63" s="39"/>
      <c r="BU63" s="39"/>
      <c r="BV63" s="39"/>
      <c r="BW63" s="39"/>
      <c r="BX63" s="39"/>
      <c r="BY63" s="39"/>
    </row>
    <row r="64" spans="1:77" s="176" customFormat="1" ht="20.100000000000001" customHeight="1" x14ac:dyDescent="0.25">
      <c r="A64" s="39"/>
      <c r="B64" s="109"/>
      <c r="C64" s="46"/>
      <c r="D64" s="46"/>
      <c r="E64" s="46"/>
      <c r="F64" s="46"/>
      <c r="G64" s="46"/>
      <c r="H64" s="46"/>
      <c r="I64" s="46"/>
      <c r="J64" s="46"/>
      <c r="K64" s="46"/>
      <c r="L64" s="46"/>
      <c r="M64" s="39"/>
      <c r="N64" s="39"/>
      <c r="O64" s="39"/>
      <c r="P64" s="39"/>
      <c r="Q64" s="39"/>
      <c r="R64" s="39"/>
      <c r="S64" s="44"/>
      <c r="T64" s="254"/>
      <c r="U64" s="254"/>
      <c r="V64" s="254"/>
      <c r="W64" s="254"/>
      <c r="X64" s="254"/>
      <c r="Y64" s="254"/>
      <c r="Z64" s="44"/>
      <c r="AA64" s="37"/>
      <c r="AB64" s="37"/>
      <c r="AC64" s="37"/>
      <c r="AD64" s="37"/>
      <c r="AE64" s="37"/>
      <c r="AF64" s="37"/>
      <c r="AG64" s="44"/>
      <c r="AH64" s="39"/>
      <c r="AI64" s="39"/>
      <c r="AJ64" s="39"/>
      <c r="AK64" s="39"/>
      <c r="AL64" s="39"/>
      <c r="AM64" s="39"/>
      <c r="AN64" s="39"/>
      <c r="AO64" s="39"/>
      <c r="AP64" s="39"/>
      <c r="AQ64" s="39"/>
      <c r="AR64" s="39"/>
      <c r="AS64" s="39"/>
      <c r="AT64" s="39"/>
      <c r="AU64" s="39"/>
      <c r="AV64" s="39"/>
      <c r="AW64" s="39"/>
      <c r="AX64" s="146"/>
      <c r="AY64" s="39"/>
      <c r="AZ64" s="39"/>
      <c r="BA64" s="39"/>
      <c r="BB64" s="39"/>
      <c r="BC64" s="39"/>
      <c r="BD64" s="39"/>
      <c r="BE64" s="39"/>
      <c r="BF64" s="39"/>
      <c r="BG64" s="39"/>
      <c r="BH64" s="39"/>
      <c r="BI64" s="39"/>
      <c r="BJ64" s="44"/>
      <c r="BK64" s="44"/>
      <c r="BL64" s="131"/>
      <c r="BM64" s="131"/>
      <c r="BN64" s="131"/>
      <c r="BO64" s="146"/>
      <c r="BP64" s="146"/>
      <c r="BQ64" s="146"/>
      <c r="BR64" s="39"/>
      <c r="BS64" s="39"/>
      <c r="BT64" s="39"/>
      <c r="BU64" s="39"/>
      <c r="BV64" s="39"/>
      <c r="BW64" s="39"/>
      <c r="BX64" s="39"/>
      <c r="BY64" s="39"/>
    </row>
    <row r="65" spans="1:77" s="176" customFormat="1" ht="20.100000000000001" customHeight="1" x14ac:dyDescent="0.25">
      <c r="A65" s="39"/>
      <c r="B65" s="109"/>
      <c r="C65" s="46"/>
      <c r="D65" s="46"/>
      <c r="E65" s="46"/>
      <c r="F65" s="46"/>
      <c r="G65" s="46"/>
      <c r="H65" s="46"/>
      <c r="I65" s="46"/>
      <c r="J65" s="46"/>
      <c r="K65" s="46"/>
      <c r="L65" s="46"/>
      <c r="M65" s="39"/>
      <c r="N65" s="39"/>
      <c r="O65" s="39"/>
      <c r="P65" s="39"/>
      <c r="Q65" s="39"/>
      <c r="R65" s="39"/>
      <c r="S65" s="44"/>
      <c r="T65" s="254"/>
      <c r="U65" s="254"/>
      <c r="V65" s="254"/>
      <c r="W65" s="254"/>
      <c r="X65" s="254"/>
      <c r="Y65" s="254"/>
      <c r="Z65" s="44"/>
      <c r="AA65" s="37"/>
      <c r="AB65" s="37"/>
      <c r="AC65" s="37"/>
      <c r="AD65" s="37"/>
      <c r="AE65" s="37"/>
      <c r="AF65" s="37"/>
      <c r="AG65" s="44"/>
      <c r="AH65" s="39"/>
      <c r="AI65" s="39"/>
      <c r="AJ65" s="39"/>
      <c r="AK65" s="39"/>
      <c r="AL65" s="39"/>
      <c r="AM65" s="39"/>
      <c r="AN65" s="39"/>
      <c r="AO65" s="39"/>
      <c r="AP65" s="39"/>
      <c r="AQ65" s="39"/>
      <c r="AR65" s="39"/>
      <c r="AS65" s="39"/>
      <c r="AT65" s="39"/>
      <c r="AU65" s="39"/>
      <c r="AV65" s="39"/>
      <c r="AW65" s="39"/>
      <c r="AX65" s="146"/>
      <c r="AY65" s="39"/>
      <c r="AZ65" s="39"/>
      <c r="BA65" s="39"/>
      <c r="BB65" s="39"/>
      <c r="BC65" s="39"/>
      <c r="BD65" s="39"/>
      <c r="BE65" s="39"/>
      <c r="BF65" s="39"/>
      <c r="BG65" s="39"/>
      <c r="BH65" s="39"/>
      <c r="BI65" s="39"/>
      <c r="BJ65" s="44"/>
      <c r="BK65" s="44"/>
      <c r="BL65" s="131"/>
      <c r="BM65" s="131"/>
      <c r="BN65" s="131"/>
      <c r="BO65" s="146"/>
      <c r="BP65" s="146"/>
      <c r="BQ65" s="146"/>
      <c r="BR65" s="39"/>
      <c r="BS65" s="39"/>
      <c r="BT65" s="39"/>
      <c r="BU65" s="39"/>
      <c r="BV65" s="39"/>
      <c r="BW65" s="39"/>
      <c r="BX65" s="39"/>
      <c r="BY65" s="39"/>
    </row>
    <row r="66" spans="1:77" s="176" customFormat="1" ht="20.100000000000001" customHeight="1" x14ac:dyDescent="0.25">
      <c r="A66" s="39"/>
      <c r="B66" s="109"/>
      <c r="C66" s="46"/>
      <c r="D66" s="46"/>
      <c r="E66" s="46"/>
      <c r="F66" s="46"/>
      <c r="G66" s="46"/>
      <c r="H66" s="46"/>
      <c r="I66" s="46"/>
      <c r="J66" s="46"/>
      <c r="K66" s="46"/>
      <c r="L66" s="46"/>
      <c r="M66" s="39"/>
      <c r="N66" s="39"/>
      <c r="O66" s="39"/>
      <c r="P66" s="39"/>
      <c r="Q66" s="39"/>
      <c r="R66" s="39"/>
      <c r="S66" s="44"/>
      <c r="T66" s="254"/>
      <c r="U66" s="254"/>
      <c r="V66" s="254"/>
      <c r="W66" s="254"/>
      <c r="X66" s="254"/>
      <c r="Y66" s="254"/>
      <c r="Z66" s="44"/>
      <c r="AA66" s="37"/>
      <c r="AB66" s="37"/>
      <c r="AC66" s="37"/>
      <c r="AD66" s="37"/>
      <c r="AE66" s="37"/>
      <c r="AF66" s="37"/>
      <c r="AG66" s="44"/>
      <c r="AH66" s="39"/>
      <c r="AI66" s="39"/>
      <c r="AJ66" s="39"/>
      <c r="AK66" s="39"/>
      <c r="AL66" s="39"/>
      <c r="AM66" s="39"/>
      <c r="AN66" s="39"/>
      <c r="AO66" s="39"/>
      <c r="AP66" s="39"/>
      <c r="AQ66" s="39"/>
      <c r="AR66" s="39"/>
      <c r="AS66" s="39"/>
      <c r="AT66" s="39"/>
      <c r="AU66" s="39"/>
      <c r="AV66" s="39"/>
      <c r="AW66" s="39"/>
      <c r="AX66" s="146"/>
      <c r="AY66" s="39"/>
      <c r="AZ66" s="39"/>
      <c r="BA66" s="39"/>
      <c r="BB66" s="39"/>
      <c r="BC66" s="39"/>
      <c r="BD66" s="39"/>
      <c r="BE66" s="39"/>
      <c r="BF66" s="39"/>
      <c r="BG66" s="39"/>
      <c r="BH66" s="39"/>
      <c r="BI66" s="39"/>
      <c r="BJ66" s="44"/>
      <c r="BK66" s="44"/>
      <c r="BL66" s="131"/>
      <c r="BM66" s="131"/>
      <c r="BN66" s="131"/>
      <c r="BO66" s="146"/>
      <c r="BP66" s="146"/>
      <c r="BQ66" s="146"/>
      <c r="BR66" s="39"/>
      <c r="BS66" s="39"/>
      <c r="BT66" s="39"/>
      <c r="BU66" s="39"/>
      <c r="BV66" s="39"/>
      <c r="BW66" s="39"/>
      <c r="BX66" s="39"/>
      <c r="BY66" s="39"/>
    </row>
    <row r="67" spans="1:77" s="176" customFormat="1" ht="20.100000000000001" customHeight="1" x14ac:dyDescent="0.25">
      <c r="A67" s="39"/>
      <c r="B67" s="109"/>
      <c r="C67" s="46"/>
      <c r="D67" s="46"/>
      <c r="E67" s="46"/>
      <c r="F67" s="46"/>
      <c r="G67" s="46"/>
      <c r="H67" s="46"/>
      <c r="I67" s="46"/>
      <c r="J67" s="46"/>
      <c r="K67" s="46"/>
      <c r="L67" s="46"/>
      <c r="M67" s="39"/>
      <c r="N67" s="39"/>
      <c r="O67" s="39"/>
      <c r="P67" s="39"/>
      <c r="Q67" s="39"/>
      <c r="R67" s="39"/>
      <c r="S67" s="44"/>
      <c r="T67" s="254"/>
      <c r="U67" s="254"/>
      <c r="V67" s="254"/>
      <c r="W67" s="254"/>
      <c r="X67" s="254"/>
      <c r="Y67" s="254"/>
      <c r="Z67" s="44"/>
      <c r="AA67" s="37"/>
      <c r="AB67" s="37"/>
      <c r="AC67" s="37"/>
      <c r="AD67" s="37"/>
      <c r="AE67" s="37"/>
      <c r="AF67" s="37"/>
      <c r="AG67" s="44"/>
      <c r="AH67" s="39"/>
      <c r="AI67" s="39"/>
      <c r="AJ67" s="39"/>
      <c r="AK67" s="39"/>
      <c r="AL67" s="39"/>
      <c r="AM67" s="39"/>
      <c r="AN67" s="39"/>
      <c r="AO67" s="39"/>
      <c r="AP67" s="39"/>
      <c r="AQ67" s="39"/>
      <c r="AR67" s="39"/>
      <c r="AS67" s="39"/>
      <c r="AT67" s="39"/>
      <c r="AU67" s="39"/>
      <c r="AV67" s="39"/>
      <c r="AW67" s="39"/>
      <c r="AX67" s="146"/>
      <c r="AY67" s="39"/>
      <c r="AZ67" s="39"/>
      <c r="BA67" s="39"/>
      <c r="BB67" s="39"/>
      <c r="BC67" s="39"/>
      <c r="BD67" s="39"/>
      <c r="BE67" s="39"/>
      <c r="BF67" s="39"/>
      <c r="BG67" s="39"/>
      <c r="BH67" s="39"/>
      <c r="BI67" s="39"/>
      <c r="BJ67" s="44"/>
      <c r="BK67" s="44"/>
      <c r="BL67" s="131"/>
      <c r="BM67" s="131"/>
      <c r="BN67" s="131"/>
      <c r="BO67" s="146"/>
      <c r="BP67" s="146"/>
      <c r="BQ67" s="146"/>
      <c r="BR67" s="39"/>
      <c r="BS67" s="39"/>
      <c r="BT67" s="39"/>
      <c r="BU67" s="39"/>
      <c r="BV67" s="39"/>
      <c r="BW67" s="39"/>
      <c r="BX67" s="39"/>
      <c r="BY67" s="39"/>
    </row>
    <row r="68" spans="1:77" s="176" customFormat="1" ht="20.100000000000001" customHeight="1" x14ac:dyDescent="0.25">
      <c r="A68" s="39"/>
      <c r="B68" s="109"/>
      <c r="C68" s="46"/>
      <c r="D68" s="46"/>
      <c r="E68" s="46"/>
      <c r="F68" s="46"/>
      <c r="G68" s="46"/>
      <c r="H68" s="46"/>
      <c r="I68" s="46"/>
      <c r="J68" s="46"/>
      <c r="K68" s="46"/>
      <c r="L68" s="46"/>
      <c r="M68" s="39"/>
      <c r="N68" s="39"/>
      <c r="O68" s="39"/>
      <c r="P68" s="39"/>
      <c r="Q68" s="39"/>
      <c r="R68" s="39"/>
      <c r="S68" s="44"/>
      <c r="T68" s="254"/>
      <c r="U68" s="254"/>
      <c r="V68" s="254"/>
      <c r="W68" s="254"/>
      <c r="X68" s="254"/>
      <c r="Y68" s="254"/>
      <c r="Z68" s="44"/>
      <c r="AA68" s="37"/>
      <c r="AB68" s="37"/>
      <c r="AC68" s="37"/>
      <c r="AD68" s="37"/>
      <c r="AE68" s="37"/>
      <c r="AF68" s="37"/>
      <c r="AG68" s="44"/>
      <c r="AH68" s="39"/>
      <c r="AI68" s="39"/>
      <c r="AJ68" s="39"/>
      <c r="AK68" s="39"/>
      <c r="AL68" s="39"/>
      <c r="AM68" s="39"/>
      <c r="AN68" s="39"/>
      <c r="AO68" s="39"/>
      <c r="AP68" s="39"/>
      <c r="AQ68" s="39"/>
      <c r="AR68" s="39"/>
      <c r="AS68" s="39"/>
      <c r="AT68" s="39"/>
      <c r="AU68" s="39"/>
      <c r="AV68" s="39"/>
      <c r="AW68" s="39"/>
      <c r="AX68" s="146"/>
      <c r="AY68" s="39"/>
      <c r="AZ68" s="39"/>
      <c r="BA68" s="39"/>
      <c r="BB68" s="39"/>
      <c r="BC68" s="39"/>
      <c r="BD68" s="39"/>
      <c r="BE68" s="39"/>
      <c r="BF68" s="39"/>
      <c r="BG68" s="39"/>
      <c r="BH68" s="39"/>
      <c r="BI68" s="39"/>
      <c r="BJ68" s="44"/>
      <c r="BK68" s="44"/>
      <c r="BL68" s="131"/>
      <c r="BM68" s="131"/>
      <c r="BN68" s="131"/>
      <c r="BO68" s="146"/>
      <c r="BP68" s="146"/>
      <c r="BQ68" s="146"/>
      <c r="BR68" s="39"/>
      <c r="BS68" s="39"/>
      <c r="BT68" s="39"/>
      <c r="BU68" s="39"/>
      <c r="BV68" s="39"/>
      <c r="BW68" s="39"/>
      <c r="BX68" s="39"/>
      <c r="BY68" s="39"/>
    </row>
    <row r="69" spans="1:77" s="176" customFormat="1" ht="20.100000000000001" customHeight="1" x14ac:dyDescent="0.25">
      <c r="A69" s="39"/>
      <c r="B69" s="109"/>
      <c r="C69" s="46"/>
      <c r="D69" s="46"/>
      <c r="E69" s="46"/>
      <c r="F69" s="46"/>
      <c r="G69" s="46"/>
      <c r="H69" s="46"/>
      <c r="I69" s="46"/>
      <c r="J69" s="46"/>
      <c r="K69" s="46"/>
      <c r="L69" s="46"/>
      <c r="M69" s="39"/>
      <c r="N69" s="39"/>
      <c r="O69" s="39"/>
      <c r="P69" s="39"/>
      <c r="Q69" s="39"/>
      <c r="R69" s="39"/>
      <c r="S69" s="44"/>
      <c r="T69" s="254"/>
      <c r="U69" s="254"/>
      <c r="V69" s="254"/>
      <c r="W69" s="254"/>
      <c r="X69" s="254"/>
      <c r="Y69" s="254"/>
      <c r="Z69" s="44"/>
      <c r="AA69" s="37"/>
      <c r="AB69" s="37"/>
      <c r="AC69" s="37"/>
      <c r="AD69" s="37"/>
      <c r="AE69" s="37"/>
      <c r="AF69" s="37"/>
      <c r="AG69" s="44"/>
      <c r="AH69" s="39"/>
      <c r="AI69" s="39"/>
      <c r="AJ69" s="39"/>
      <c r="AK69" s="39"/>
      <c r="AL69" s="39"/>
      <c r="AM69" s="39"/>
      <c r="AN69" s="39"/>
      <c r="AO69" s="39"/>
      <c r="AP69" s="39"/>
      <c r="AQ69" s="39"/>
      <c r="AR69" s="39"/>
      <c r="AS69" s="39"/>
      <c r="AT69" s="39"/>
      <c r="AU69" s="39"/>
      <c r="AV69" s="39"/>
      <c r="AW69" s="39"/>
      <c r="AX69" s="146"/>
      <c r="AY69" s="39"/>
      <c r="AZ69" s="39"/>
      <c r="BA69" s="39"/>
      <c r="BB69" s="39"/>
      <c r="BC69" s="39"/>
      <c r="BD69" s="39"/>
      <c r="BE69" s="39"/>
      <c r="BF69" s="39"/>
      <c r="BG69" s="39"/>
      <c r="BH69" s="39"/>
      <c r="BI69" s="39"/>
      <c r="BJ69" s="44"/>
      <c r="BK69" s="44"/>
      <c r="BL69" s="131"/>
      <c r="BM69" s="131"/>
      <c r="BN69" s="131"/>
      <c r="BO69" s="146"/>
      <c r="BP69" s="146"/>
      <c r="BQ69" s="146"/>
      <c r="BR69" s="39"/>
      <c r="BS69" s="39"/>
      <c r="BT69" s="39"/>
      <c r="BU69" s="39"/>
      <c r="BV69" s="39"/>
      <c r="BW69" s="39"/>
      <c r="BX69" s="39"/>
      <c r="BY69" s="39"/>
    </row>
    <row r="70" spans="1:77" s="176" customFormat="1" ht="20.100000000000001" customHeight="1" x14ac:dyDescent="0.25">
      <c r="A70" s="39"/>
      <c r="B70" s="148"/>
      <c r="C70" s="46"/>
      <c r="D70" s="149"/>
      <c r="E70" s="149"/>
      <c r="F70" s="149"/>
      <c r="G70" s="149"/>
      <c r="H70" s="46"/>
      <c r="I70" s="46"/>
      <c r="J70" s="119"/>
      <c r="K70" s="119"/>
      <c r="L70" s="119"/>
      <c r="M70" s="39"/>
      <c r="N70" s="39"/>
      <c r="O70" s="39"/>
      <c r="P70" s="39"/>
      <c r="Q70" s="39"/>
      <c r="R70" s="39"/>
      <c r="S70" s="44"/>
      <c r="T70" s="39"/>
      <c r="U70" s="39"/>
      <c r="V70" s="39"/>
      <c r="W70" s="39"/>
      <c r="X70" s="39"/>
      <c r="Y70" s="39"/>
      <c r="Z70" s="44"/>
      <c r="AA70" s="39"/>
      <c r="AB70" s="39"/>
      <c r="AC70" s="39"/>
      <c r="AD70" s="39"/>
      <c r="AE70" s="39"/>
      <c r="AF70" s="39"/>
      <c r="AG70" s="44"/>
      <c r="AH70" s="39"/>
      <c r="AI70" s="39"/>
      <c r="AJ70" s="39"/>
      <c r="AK70" s="39"/>
      <c r="AL70" s="39"/>
      <c r="AM70" s="39"/>
      <c r="AN70" s="39"/>
      <c r="AO70" s="39"/>
      <c r="AP70" s="39"/>
      <c r="AQ70" s="39"/>
      <c r="AR70" s="39"/>
      <c r="AS70" s="39"/>
      <c r="AT70" s="39"/>
      <c r="AU70" s="39"/>
      <c r="AV70" s="39"/>
      <c r="AW70" s="39"/>
      <c r="AX70" s="146"/>
      <c r="AY70" s="39"/>
      <c r="AZ70" s="39"/>
      <c r="BA70" s="39"/>
      <c r="BB70" s="39"/>
      <c r="BC70" s="39"/>
      <c r="BD70" s="39"/>
      <c r="BE70" s="39"/>
      <c r="BF70" s="39"/>
      <c r="BG70" s="39"/>
      <c r="BH70" s="39"/>
      <c r="BI70" s="39"/>
      <c r="BJ70" s="44"/>
      <c r="BK70" s="44"/>
      <c r="BL70" s="131"/>
      <c r="BM70" s="131"/>
      <c r="BN70" s="131"/>
      <c r="BO70" s="146"/>
      <c r="BP70" s="146"/>
      <c r="BQ70" s="146"/>
      <c r="BR70" s="39"/>
      <c r="BS70" s="39"/>
      <c r="BT70" s="39"/>
      <c r="BU70" s="39"/>
      <c r="BV70" s="39"/>
      <c r="BW70" s="39"/>
      <c r="BX70" s="39"/>
      <c r="BY70" s="39"/>
    </row>
    <row r="71" spans="1:77" s="176" customFormat="1" ht="20.100000000000001" hidden="1" customHeight="1" x14ac:dyDescent="0.25">
      <c r="B71" s="177"/>
      <c r="C71" s="177"/>
      <c r="D71" s="177"/>
      <c r="E71" s="177"/>
      <c r="F71" s="177"/>
      <c r="G71" s="177"/>
      <c r="H71" s="177"/>
      <c r="I71" s="177"/>
      <c r="J71" s="178"/>
      <c r="K71" s="178"/>
      <c r="L71" s="178"/>
      <c r="S71" s="179"/>
      <c r="Z71" s="179"/>
      <c r="AA71" s="175"/>
      <c r="AB71" s="175"/>
      <c r="AC71" s="175"/>
      <c r="AD71" s="175"/>
      <c r="AE71" s="175"/>
      <c r="AF71" s="175"/>
      <c r="AG71" s="179"/>
      <c r="AX71" s="180"/>
      <c r="BJ71" s="179"/>
      <c r="BK71" s="179"/>
      <c r="BL71" s="181"/>
      <c r="BM71" s="181"/>
      <c r="BN71" s="181"/>
      <c r="BO71" s="180"/>
      <c r="BP71" s="180"/>
      <c r="BQ71" s="180"/>
    </row>
    <row r="72" spans="1:77" s="176" customFormat="1" ht="20.100000000000001" hidden="1" customHeight="1" x14ac:dyDescent="0.2">
      <c r="B72" s="177"/>
      <c r="C72" s="177"/>
      <c r="D72" s="177"/>
      <c r="E72" s="177"/>
      <c r="F72" s="177"/>
      <c r="G72" s="177"/>
      <c r="H72" s="177"/>
      <c r="I72" s="177"/>
      <c r="J72" s="182"/>
      <c r="K72" s="182"/>
      <c r="L72" s="182"/>
      <c r="AG72" s="179"/>
      <c r="AX72" s="180"/>
      <c r="BJ72" s="179"/>
      <c r="BK72" s="179"/>
      <c r="BL72" s="181"/>
      <c r="BM72" s="181"/>
      <c r="BN72" s="181"/>
      <c r="BO72" s="180"/>
      <c r="BP72" s="180"/>
      <c r="BQ72" s="180"/>
    </row>
    <row r="73" spans="1:77" s="176" customFormat="1" ht="20.100000000000001" hidden="1" customHeight="1" x14ac:dyDescent="0.25">
      <c r="B73" s="177"/>
      <c r="C73" s="177"/>
      <c r="D73" s="177"/>
      <c r="E73" s="177"/>
      <c r="F73" s="177"/>
      <c r="G73" s="177"/>
      <c r="H73" s="177"/>
      <c r="I73" s="177"/>
      <c r="J73" s="177"/>
      <c r="K73" s="177"/>
      <c r="L73" s="177"/>
      <c r="AA73" s="175"/>
      <c r="AB73" s="175"/>
      <c r="AC73" s="175"/>
      <c r="AD73" s="175"/>
      <c r="AE73" s="175"/>
      <c r="AF73" s="175"/>
      <c r="AG73" s="179"/>
      <c r="AX73" s="180"/>
      <c r="BJ73" s="179"/>
      <c r="BK73" s="179"/>
      <c r="BL73" s="181"/>
      <c r="BM73" s="181"/>
      <c r="BN73" s="181"/>
      <c r="BO73" s="180"/>
      <c r="BP73" s="180"/>
      <c r="BQ73" s="180"/>
    </row>
    <row r="74" spans="1:77" s="176" customFormat="1" ht="20.100000000000001" hidden="1" customHeight="1" x14ac:dyDescent="0.2">
      <c r="B74" s="177"/>
      <c r="C74" s="177"/>
      <c r="D74" s="177"/>
      <c r="E74" s="177"/>
      <c r="F74" s="177"/>
      <c r="G74" s="177"/>
      <c r="H74" s="177"/>
      <c r="I74" s="177"/>
      <c r="J74" s="177"/>
      <c r="K74" s="177"/>
      <c r="L74" s="177"/>
      <c r="AG74" s="179"/>
      <c r="AH74" s="181"/>
      <c r="AI74" s="183"/>
      <c r="AJ74" s="183"/>
      <c r="AK74" s="183"/>
      <c r="AL74" s="183"/>
      <c r="AM74" s="183"/>
      <c r="AX74" s="180"/>
      <c r="BJ74" s="179"/>
      <c r="BK74" s="179"/>
      <c r="BL74" s="181"/>
      <c r="BM74" s="181"/>
      <c r="BN74" s="181"/>
      <c r="BO74" s="180"/>
      <c r="BP74" s="180"/>
      <c r="BQ74" s="180"/>
    </row>
  </sheetData>
  <sheetProtection algorithmName="SHA-512" hashValue="tH7JnA3zx4uuw0aLXbXC2cTIMHOsujj0sPBQj9NOJuzEZa45PNw2LXLUfvGBwRL9lyZGEkts1bdA7vxy33aNDQ==" saltValue="1oxaMFVTOljbJvVp98IM8g==" spinCount="100000" sheet="1" selectLockedCells="1"/>
  <mergeCells count="56">
    <mergeCell ref="T49:Y51"/>
    <mergeCell ref="AA49:AF51"/>
    <mergeCell ref="T52:Y57"/>
    <mergeCell ref="AV38:BA39"/>
    <mergeCell ref="BJ38:BQ40"/>
    <mergeCell ref="AO40:AT42"/>
    <mergeCell ref="AV40:BA41"/>
    <mergeCell ref="AH41:AM43"/>
    <mergeCell ref="AO37:AT37"/>
    <mergeCell ref="AV37:BA37"/>
    <mergeCell ref="BJ37:BQ37"/>
    <mergeCell ref="M38:R41"/>
    <mergeCell ref="T38:Y43"/>
    <mergeCell ref="AA38:AF43"/>
    <mergeCell ref="AH38:AM40"/>
    <mergeCell ref="AO38:AT39"/>
    <mergeCell ref="T37:Y37"/>
    <mergeCell ref="M42:R44"/>
    <mergeCell ref="T44:Y48"/>
    <mergeCell ref="AA44:AF48"/>
    <mergeCell ref="AA37:AF37"/>
    <mergeCell ref="AH37:AM37"/>
    <mergeCell ref="B36:H36"/>
    <mergeCell ref="M37:R37"/>
    <mergeCell ref="C7:C8"/>
    <mergeCell ref="D7:D8"/>
    <mergeCell ref="E7:E8"/>
    <mergeCell ref="F7:F8"/>
    <mergeCell ref="G7:G8"/>
    <mergeCell ref="BJ6:BJ7"/>
    <mergeCell ref="BL6:BQ7"/>
    <mergeCell ref="BS6:BX6"/>
    <mergeCell ref="H7:H8"/>
    <mergeCell ref="I7:I8"/>
    <mergeCell ref="J7:J8"/>
    <mergeCell ref="BS5:BX5"/>
    <mergeCell ref="C6:E6"/>
    <mergeCell ref="F6:I6"/>
    <mergeCell ref="M6:R6"/>
    <mergeCell ref="T6:Y6"/>
    <mergeCell ref="AA6:AF6"/>
    <mergeCell ref="AH6:AM6"/>
    <mergeCell ref="AO6:AT6"/>
    <mergeCell ref="T5:X5"/>
    <mergeCell ref="AA5:AE5"/>
    <mergeCell ref="AH5:AM5"/>
    <mergeCell ref="AO5:AT5"/>
    <mergeCell ref="AV5:BA5"/>
    <mergeCell ref="BC5:BH5"/>
    <mergeCell ref="AV6:BA6"/>
    <mergeCell ref="BC6:BH6"/>
    <mergeCell ref="M5:R5"/>
    <mergeCell ref="E3:E5"/>
    <mergeCell ref="H3:I5"/>
    <mergeCell ref="B5:C5"/>
    <mergeCell ref="BJ5:BQ5"/>
  </mergeCells>
  <dataValidations count="4">
    <dataValidation allowBlank="1" showErrorMessage="1" sqref="F15 D11:I11 F9:F11 D12:F12 D13:I14 D16:I34" xr:uid="{D6B828CE-966F-4E16-86F3-7AAADF2EEE09}"/>
    <dataValidation allowBlank="1" showErrorMessage="1" promptTitle="areal" sqref="D9:E9 G9:I9 F9:F10 D11:F11 F14:F15 D12:I13 D16:I34" xr:uid="{4A46FAFC-E25D-48BC-8E06-331BE6DC0452}"/>
    <dataValidation allowBlank="1" showErrorMessage="1" promptTitle="Lastkapacitet" sqref="G10:I11 D14:E14 D10:E11 G14:I14" xr:uid="{8C21AB9C-C15D-4238-AED5-C316A74D436B}"/>
    <dataValidation type="decimal" showErrorMessage="1" error="Hvis markoperation ikke udføres skal cellen efterlades tom" promptTitle="Indtast tal mellem 1 og 10" prompt="Hvis markoperation ikke udføres efterlades cellen tom" sqref="C9:C34" xr:uid="{96089DE2-0152-4C15-9D59-84E4B697FF19}">
      <formula1>0.5</formula1>
      <formula2>10</formula2>
    </dataValidation>
  </dataValidation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Landbrugsinfo Binær Fil" ma:contentTypeID="0x010100C568DB52D9D0A14D9B2FDCC96666E9F2007948130EC3DB064584E219954237AF3900242457EFB8B24247815D688C526CD44D00C26A9DBCB02B5C4DA1F017B836C045C00060750ADE2E6249BABB5C6118FC133DE800AF2E6DC7107240CAAE62CB7A7C0C310000F6B5E38E64E8D7459291004ED67649EF" ma:contentTypeVersion="98" ma:contentTypeDescription="Contenttype til binære filer der bliver publiceret på Landbrugsinfo" ma:contentTypeScope="" ma:versionID="998ff075de49e7dc48cb1bb4cf308008">
  <xsd:schema xmlns:xsd="http://www.w3.org/2001/XMLSchema" xmlns:xs="http://www.w3.org/2001/XMLSchema" xmlns:p="http://schemas.microsoft.com/office/2006/metadata/properties" xmlns:ns1="http://schemas.microsoft.com/sharepoint/v3" xmlns:ns2="03508eee-7ab1-4102-9377-378d8afda71f" xmlns:ns3="5aa14257-579e-4a1f-bbbb-3c8dd7393476" xmlns:ns4="303eeafb-7dff-46db-9396-e9c651f530ea" targetNamespace="http://schemas.microsoft.com/office/2006/metadata/properties" ma:root="true" ma:fieldsID="e3cc65413cd7168fe6b9d5844341926c" ns1:_="" ns2:_="" ns3:_="" ns4:_="">
    <xsd:import namespace="http://schemas.microsoft.com/sharepoint/v3"/>
    <xsd:import namespace="03508eee-7ab1-4102-9377-378d8afda71f"/>
    <xsd:import namespace="5aa14257-579e-4a1f-bbbb-3c8dd7393476"/>
    <xsd:import namespace="303eeafb-7dff-46db-9396-e9c651f530ea"/>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element ref="ns2:Ansvarligafdeling" minOccurs="0"/>
                <xsd:element ref="ns3:Forfattere" minOccurs="0"/>
                <xsd:element ref="ns2:Rettighedsgruppe"/>
                <xsd:element ref="ns3:Listekode" minOccurs="0"/>
                <xsd:element ref="ns3:Nummer" minOccurs="0"/>
                <xsd:element ref="ns3:Noegleord" minOccurs="0"/>
                <xsd:element ref="ns3:Informationsserie" minOccurs="0"/>
                <xsd:element ref="ns3:Bekraeftelsesdato" minOccurs="0"/>
                <xsd:element ref="ns3:Revisionsdato" minOccurs="0"/>
                <xsd:element ref="ns2:Afsender" minOccurs="0"/>
                <xsd:element ref="ns2:Arkiveringsdato"/>
                <xsd:element ref="ns2:Ingen_x0020_besked_x0020_ved_x0020_arkivering" minOccurs="0"/>
                <xsd:element ref="ns2:HideInRollups" minOccurs="0"/>
                <xsd:element ref="ns2:IsHiddenFromRollup" minOccurs="0"/>
                <xsd:element ref="ns1:DynamicPublishingContent0" minOccurs="0"/>
                <xsd:element ref="ns1:DynamicPublishingContent1" minOccurs="0"/>
                <xsd:element ref="ns1:DynamicPublishingContent2" minOccurs="0"/>
                <xsd:element ref="ns1:DynamicPublishingContent3" minOccurs="0"/>
                <xsd:element ref="ns1:DynamicPublishingContent4" minOccurs="0"/>
                <xsd:element ref="ns1:DynamicPublishingContent5" minOccurs="0"/>
                <xsd:element ref="ns3:Sorteringsorden" minOccurs="0"/>
                <xsd:element ref="ns2:EnclosureFor" minOccurs="0"/>
                <xsd:element ref="ns2:GammelURL" minOccurs="0"/>
                <xsd:element ref="ns2:NetSkabelonValue" minOccurs="0"/>
                <xsd:element ref="ns2:Projekter" minOccurs="0"/>
                <xsd:element ref="ns2:WebInfoSubjects" minOccurs="0"/>
                <xsd:element ref="ns2:HitCount" minOccurs="0"/>
                <xsd:element ref="ns2:PermalinkID" minOccurs="0"/>
                <xsd:element ref="ns2:WebInfoMultiSelect" minOccurs="0"/>
                <xsd:element ref="ns4:_dlc_DocId" minOccurs="0"/>
                <xsd:element ref="ns4:_dlc_DocIdUrl" minOccurs="0"/>
                <xsd:element ref="ns4:_dlc_DocIdPersistId" minOccurs="0"/>
                <xsd:element ref="ns1:DynamicPublishingContent6" minOccurs="0"/>
                <xsd:element ref="ns1:DynamicPublishingContent7" minOccurs="0"/>
                <xsd:element ref="ns1:DynamicPublishingContent8" minOccurs="0"/>
                <xsd:element ref="ns1:DynamicPublishingContent9" minOccurs="0"/>
                <xsd:element ref="ns1:DynamicPublishingContent10" minOccurs="0"/>
                <xsd:element ref="ns1:DynamicPublishingContent11" minOccurs="0"/>
                <xsd:element ref="ns1:DynamicPublishingContent12" minOccurs="0"/>
                <xsd:element ref="ns1:DynamicPublishingContent13" minOccurs="0"/>
                <xsd:element ref="ns1:DynamicPublishingContent14" minOccurs="0"/>
                <xsd:element ref="ns2:TaksonomiTaxHTField0" minOccurs="0"/>
                <xsd:element ref="ns4:TaxCatchAll" minOccurs="0"/>
                <xsd:element ref="ns4:TaxCatchAllLabel" minOccurs="0"/>
                <xsd:element ref="ns2:Bevillingsgivere" minOccurs="0"/>
                <xsd:element ref="ns2:FinanceYear" minOccurs="0"/>
                <xsd:element ref="ns2:WebInfoLawCodes" minOccurs="0"/>
                <xsd:element ref="ns2:Afrapportering" minOccurs="0"/>
                <xsd:element ref="ns3:Kontaktpersoner" minOccurs="0"/>
                <xsd:element ref="ns3:Skribenter" minOccurs="0"/>
                <xsd:element ref="ns2:Projec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Beskrivelse" ma:internalName="Comments">
      <xsd:simpleType>
        <xsd:restriction base="dms:Note">
          <xsd:maxLength value="255"/>
        </xsd:restriction>
      </xsd:simpleType>
    </xsd:element>
    <xsd:element name="PublishingStartDate" ma:index="9" nillable="true" ma:displayName="Startdato for planlægning" ma:internalName="PublishingStartDate">
      <xsd:simpleType>
        <xsd:restriction base="dms:Unknown"/>
      </xsd:simpleType>
    </xsd:element>
    <xsd:element name="PublishingExpirationDate" ma:index="10" nillable="true" ma:displayName="Slutdato for planlægning" ma:internalName="PublishingExpirationDate">
      <xsd:simpleType>
        <xsd:restriction base="dms:Unknown"/>
      </xsd:simpleType>
    </xsd:element>
    <xsd:element name="PublishingContact" ma:index="11" nillable="true" ma:displayName="Kontaktpers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internalName="PublishingContactEmail">
      <xsd:simpleType>
        <xsd:restriction base="dms:Text">
          <xsd:maxLength value="255"/>
        </xsd:restriction>
      </xsd:simpleType>
    </xsd:element>
    <xsd:element name="PublishingContactName" ma:index="13" nillable="true" ma:displayName="Navn på kontaktperson" ma:internalName="PublishingContactName">
      <xsd:simpleType>
        <xsd:restriction base="dms:Text">
          <xsd:maxLength value="255"/>
        </xsd:restriction>
      </xsd:simpleType>
    </xsd:element>
    <xsd:element name="PublishingContactPicture" ma:index="14" nillable="true" ma:displayName="Billede af kontaktpers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hidden="true" ma:internalName="PublishingVariationGroupID">
      <xsd:simpleType>
        <xsd:restriction base="dms:Text">
          <xsd:maxLength value="255"/>
        </xsd:restriction>
      </xsd:simpleType>
    </xsd:element>
    <xsd:element name="PublishingVariationRelationshipLinkFieldID" ma:index="17" nillable="true" ma:displayName="Relationshyperlink for variation"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internalName="PublishingPageImage">
      <xsd:simpleType>
        <xsd:restriction base="dms:Unknown"/>
      </xsd:simpleType>
    </xsd:element>
    <xsd:element name="PublishingPageContent" ma:index="21" nillable="true" ma:displayName="Sideindhold" ma:internalName="PublishingPageContent">
      <xsd:simpleType>
        <xsd:restriction base="dms:Unknown"/>
      </xsd:simpleType>
    </xsd:element>
    <xsd:element name="SummaryLinks" ma:index="22" nillable="true" ma:displayName="Oversigtshyperlinks" ma:internalName="SummaryLinks">
      <xsd:simpleType>
        <xsd:restriction base="dms:Unknown"/>
      </xsd:simpleType>
    </xsd:element>
    <xsd:element name="ArticleByLine" ma:index="23" nillable="true" ma:displayName="Forfatterlinje" ma:internalName="ArticleByLine">
      <xsd:simpleType>
        <xsd:restriction base="dms:Text">
          <xsd:maxLength value="255"/>
        </xsd:restriction>
      </xsd:simpleType>
    </xsd:element>
    <xsd:element name="ArticleStartDate" ma:index="24" nillable="true" ma:displayName="Artikeldato" ma:format="DateOnly" ma:internalName="ArticleStartDate">
      <xsd:simpleType>
        <xsd:restriction base="dms:DateTime"/>
      </xsd:simpleType>
    </xsd:element>
    <xsd:element name="PublishingImageCaption" ma:index="25" nillable="true" ma:displayName="Billedtekst" ma:internalName="PublishingImageCaption">
      <xsd:simpleType>
        <xsd:restriction base="dms:Unknown"/>
      </xsd:simpleType>
    </xsd:element>
    <xsd:element name="HeaderStyleDefinitions" ma:index="26" nillable="true" ma:displayName="Typografidefinitioner" ma:hidden="true" ma:internalName="HeaderStyleDefinitions">
      <xsd:simpleType>
        <xsd:restriction base="dms:Unknown"/>
      </xsd:simpleType>
    </xsd:element>
    <xsd:element name="DynamicPublishingContent0" ma:index="41" nillable="true" ma:displayName="Dynamisk sideindhold (1)" ma:hidden="true" ma:internalName="DynamicPublishingContent0">
      <xsd:simpleType>
        <xsd:restriction base="dms:Unknown"/>
      </xsd:simpleType>
    </xsd:element>
    <xsd:element name="DynamicPublishingContent1" ma:index="42" nillable="true" ma:displayName="Dynamisk sideindhold (2)" ma:hidden="true" ma:internalName="DynamicPublishingContent1">
      <xsd:simpleType>
        <xsd:restriction base="dms:Unknown"/>
      </xsd:simpleType>
    </xsd:element>
    <xsd:element name="DynamicPublishingContent2" ma:index="43" nillable="true" ma:displayName="Dynamisk sideindhold (3)" ma:hidden="true" ma:internalName="DynamicPublishingContent2">
      <xsd:simpleType>
        <xsd:restriction base="dms:Unknown"/>
      </xsd:simpleType>
    </xsd:element>
    <xsd:element name="DynamicPublishingContent3" ma:index="44" nillable="true" ma:displayName="Dynamisk sideindhold (4)" ma:hidden="true" ma:internalName="DynamicPublishingContent3">
      <xsd:simpleType>
        <xsd:restriction base="dms:Unknown"/>
      </xsd:simpleType>
    </xsd:element>
    <xsd:element name="DynamicPublishingContent4" ma:index="45" nillable="true" ma:displayName="Dynamisk sideindhold (5)" ma:hidden="true" ma:internalName="DynamicPublishingContent4">
      <xsd:simpleType>
        <xsd:restriction base="dms:Unknown"/>
      </xsd:simpleType>
    </xsd:element>
    <xsd:element name="DynamicPublishingContent5" ma:index="46" nillable="true" ma:displayName="Dynamisk sideindhold (6)" ma:hidden="true" ma:internalName="DynamicPublishingContent5">
      <xsd:simpleType>
        <xsd:restriction base="dms:Unknown"/>
      </xsd:simpleType>
    </xsd:element>
    <xsd:element name="DynamicPublishingContent6" ma:index="59" nillable="true" ma:displayName="Dynamisk sideindhold (7)" ma:hidden="true" ma:internalName="DynamicPublishingContent6">
      <xsd:simpleType>
        <xsd:restriction base="dms:Unknown"/>
      </xsd:simpleType>
    </xsd:element>
    <xsd:element name="DynamicPublishingContent7" ma:index="60" nillable="true" ma:displayName="Dynamisk sideindhold (8)" ma:hidden="true" ma:internalName="DynamicPublishingContent7">
      <xsd:simpleType>
        <xsd:restriction base="dms:Unknown"/>
      </xsd:simpleType>
    </xsd:element>
    <xsd:element name="DynamicPublishingContent8" ma:index="61" nillable="true" ma:displayName="Dynamisk sideindhold (9)" ma:hidden="true" ma:internalName="DynamicPublishingContent8">
      <xsd:simpleType>
        <xsd:restriction base="dms:Unknown"/>
      </xsd:simpleType>
    </xsd:element>
    <xsd:element name="DynamicPublishingContent9" ma:index="62" nillable="true" ma:displayName="Dynamisk sideindhold (10)" ma:hidden="true" ma:internalName="DynamicPublishingContent9">
      <xsd:simpleType>
        <xsd:restriction base="dms:Unknown"/>
      </xsd:simpleType>
    </xsd:element>
    <xsd:element name="DynamicPublishingContent10" ma:index="63" nillable="true" ma:displayName="Dynamisk sideindhold (11)" ma:hidden="true" ma:internalName="DynamicPublishingContent10">
      <xsd:simpleType>
        <xsd:restriction base="dms:Unknown"/>
      </xsd:simpleType>
    </xsd:element>
    <xsd:element name="DynamicPublishingContent11" ma:index="64" nillable="true" ma:displayName="Dynamisk sideindhold (12)" ma:hidden="true" ma:internalName="DynamicPublishingContent11">
      <xsd:simpleType>
        <xsd:restriction base="dms:Unknown"/>
      </xsd:simpleType>
    </xsd:element>
    <xsd:element name="DynamicPublishingContent12" ma:index="65" nillable="true" ma:displayName="Dynamisk sideindhold (13)" ma:hidden="true" ma:internalName="DynamicPublishingContent12">
      <xsd:simpleType>
        <xsd:restriction base="dms:Unknown"/>
      </xsd:simpleType>
    </xsd:element>
    <xsd:element name="DynamicPublishingContent13" ma:index="66" nillable="true" ma:displayName="Dynamisk sideindhold (14)" ma:hidden="true" ma:internalName="DynamicPublishingContent13">
      <xsd:simpleType>
        <xsd:restriction base="dms:Unknown"/>
      </xsd:simpleType>
    </xsd:element>
    <xsd:element name="DynamicPublishingContent14" ma:index="67" nillable="true" ma:displayName="Dynamisk sideindhold (15)" ma:hidden="true" ma:internalName="DynamicPublishingContent14">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3508eee-7ab1-4102-9377-378d8afda71f" elementFormDefault="qualified">
    <xsd:import namespace="http://schemas.microsoft.com/office/2006/documentManagement/types"/>
    <xsd:import namespace="http://schemas.microsoft.com/office/infopath/2007/PartnerControls"/>
    <xsd:element name="Ansvarligafdeling" ma:index="27" nillable="true" ma:displayName="Ansvarlig afdeling" ma:list="{2b5a13a3-256c-433f-bc8b-bde4d05df095}" ma:internalName="Ansvarligafdeling" ma:showField="Title" ma:web="{303eeafb-7dff-46db-9396-e9c651f530ea}">
      <xsd:simpleType>
        <xsd:restriction base="dms:Lookup"/>
      </xsd:simpleType>
    </xsd:element>
    <xsd:element name="Rettighedsgruppe" ma:index="29" ma:displayName="Rettighedsgruppe" ma:default="2;#Basis" ma:list="{cd861654-9942-42cc-b4e8-22e2eb33fafe}" ma:internalName="Rettighedsgruppe" ma:readOnly="false" ma:showField="Title" ma:web="{303eeafb-7dff-46db-9396-e9c651f530ea}">
      <xsd:simpleType>
        <xsd:restriction base="dms:Lookup"/>
      </xsd:simpleType>
    </xsd:element>
    <xsd:element name="Afsender" ma:index="36" nillable="true" ma:displayName="Afsender" ma:default="2;#Landscentret" ma:list="{b497b606-9a6f-4593-a3de-acb9bcbea154}" ma:internalName="Afsender" ma:showField="LinkTitleNoMenu" ma:web="{303eeafb-7dff-46db-9396-e9c651f530ea}">
      <xsd:simpleType>
        <xsd:restriction base="dms:Lookup"/>
      </xsd:simpleType>
    </xsd:element>
    <xsd:element name="Arkiveringsdato" ma:index="37" ma:displayName="Arkiveringsdato" ma:format="DateOnly" ma:internalName="Arkiveringsdato">
      <xsd:simpleType>
        <xsd:restriction base="dms:DateTime"/>
      </xsd:simpleType>
    </xsd:element>
    <xsd:element name="Ingen_x0020_besked_x0020_ved_x0020_arkivering" ma:index="38" nillable="true" ma:displayName="Ingen besked ved arkivering" ma:default="0" ma:description="Klik her, for ikke at modtage en besked, når dokumentet når sin udløbsdato" ma:internalName="Ingen_x0020_besked_x0020_ved_x0020_arkivering">
      <xsd:simpleType>
        <xsd:restriction base="dms:Boolean"/>
      </xsd:simpleType>
    </xsd:element>
    <xsd:element name="HideInRollups" ma:index="39" nillable="true" ma:displayName="Skjul i artikellister" ma:default="0" ma:description="Klik her for at skjule siden i artikellister" ma:internalName="HideInRollups">
      <xsd:simpleType>
        <xsd:restriction base="dms:Boolean"/>
      </xsd:simpleType>
    </xsd:element>
    <xsd:element name="IsHiddenFromRollup" ma:index="40" nillable="true" ma:displayName="Skjult i artikellister (system)" ma:decimals="0" ma:default="0" ma:description="Understøtter infrastrukturen" ma:internalName="IsHiddenFromRollup">
      <xsd:simpleType>
        <xsd:restriction base="dms:Number"/>
      </xsd:simpleType>
    </xsd:element>
    <xsd:element name="EnclosureFor" ma:index="48" nillable="true" ma:displayName="Bilag til" ma:description="Peger på bilagets moderdokument" ma:internalName="EnclosureFor">
      <xsd:complexType>
        <xsd:complexContent>
          <xsd:extension base="dms:URL">
            <xsd:sequence>
              <xsd:element name="Url" type="dms:ValidUrl" minOccurs="0" nillable="true"/>
              <xsd:element name="Description" type="xsd:string" nillable="true"/>
            </xsd:sequence>
          </xsd:extension>
        </xsd:complexContent>
      </xsd:complexType>
    </xsd:element>
    <xsd:element name="GammelURL" ma:index="49" nillable="true" ma:displayName="Gammel URL" ma:description="Tidligere placering på landbrugsinfo" ma:internalName="GammelURL">
      <xsd:simpleType>
        <xsd:restriction base="dms:Text">
          <xsd:maxLength value="255"/>
        </xsd:restriction>
      </xsd:simpleType>
    </xsd:element>
    <xsd:element name="NetSkabelonValue" ma:index="50" nillable="true" ma:displayName="NetSkabelon værdier" ma:internalName="NetSkabelonValue">
      <xsd:simpleType>
        <xsd:restriction base="dms:Text">
          <xsd:maxLength value="255"/>
        </xsd:restriction>
      </xsd:simpleType>
    </xsd:element>
    <xsd:element name="Projekter" ma:index="51" nillable="true" ma:displayName="Projekter" ma:list="{ecf07d35-95fb-4bda-ad72-e46544058ec2}" ma:internalName="Projekter" ma:showField="LinkTitleNoMenu" ma:web="{303eeafb-7dff-46db-9396-e9c651f530ea}">
      <xsd:simpleType>
        <xsd:restriction base="dms:Unknown"/>
      </xsd:simpleType>
    </xsd:element>
    <xsd:element name="WebInfoSubjects" ma:index="52" nillable="true" ma:displayName="Emneord" ma:description="Knyt emneord til din artikel. Benyttes primært til nyhedsbreve." ma:list="{c1fcffa3-db61-496d-89f0-dea25d970c75}" ma:internalName="WebInfoSubjects" ma:showField="LinkTitleNoMenu" ma:web="{303eeafb-7dff-46db-9396-e9c651f530ea}">
      <xsd:simpleType>
        <xsd:restriction base="dms:Unknown"/>
      </xsd:simpleType>
    </xsd:element>
    <xsd:element name="HitCount" ma:index="53" nillable="true" ma:displayName="HitCount (system)" ma:decimals="0" ma:default="0" ma:description="Antal gange et dokument er set af en bruger" ma:internalName="HitCount" ma:readOnly="false">
      <xsd:simpleType>
        <xsd:restriction base="dms:Number"/>
      </xsd:simpleType>
    </xsd:element>
    <xsd:element name="PermalinkID" ma:index="54" nillable="true" ma:displayName="Permalink ID" ma:description="Unik ID for artiklen som kan benyttes til permalink" ma:hidden="true" ma:internalName="PermalinkID" ma:readOnly="false">
      <xsd:simpleType>
        <xsd:restriction base="dms:Text">
          <xsd:maxLength value="255"/>
        </xsd:restriction>
      </xsd:simpleType>
    </xsd:element>
    <xsd:element name="WebInfoMultiSelect" ma:index="55" nillable="true" ma:displayName="Tilvalg" ma:description="Mulighed for et antal tilvalg gemt i et samlet felt." ma:internalName="WebInfoMultiSelect">
      <xsd:simpleType>
        <xsd:restriction base="dms:Unknown"/>
      </xsd:simpleType>
    </xsd:element>
    <xsd:element name="TaksonomiTaxHTField0" ma:index="68" nillable="true" ma:taxonomy="true" ma:internalName="TaksonomiTaxHTField0" ma:taxonomyFieldName="Taksonomi" ma:displayName="Taksonomi" ma:fieldId="{6e43b4ee-656e-4e6d-875c-6c0fe73b7faf}" ma:taxonomyMulti="true" ma:sspId="2476898c-5e7e-458a-8d26-e528e2e6d5ce" ma:termSetId="65f14c63-6b42-47e9-9739-973b2f9a435e" ma:anchorId="00000000-0000-0000-0000-000000000000" ma:open="false" ma:isKeyword="false">
      <xsd:complexType>
        <xsd:sequence>
          <xsd:element ref="pc:Terms" minOccurs="0" maxOccurs="1"/>
        </xsd:sequence>
      </xsd:complexType>
    </xsd:element>
    <xsd:element name="Bevillingsgivere" ma:index="72" nillable="true" ma:displayName="Bevillingsgivere" ma:list="9ccd692b-b01f-4300-9d4e-b4fb85c2c995" ma:internalName="Bevillingsgivere" ma:showField="LinkTitleNoMenu" ma:web="303eeafb-7dff-46db-9396-e9c651f530ea">
      <xsd:simpleType>
        <xsd:restriction base="dms:Unknown"/>
      </xsd:simpleType>
    </xsd:element>
    <xsd:element name="FinanceYear" ma:index="73" nillable="true" ma:displayName="Bevillingsår" ma:decimals="0" ma:internalName="FinanceYear">
      <xsd:simpleType>
        <xsd:restriction base="dms:Number"/>
      </xsd:simpleType>
    </xsd:element>
    <xsd:element name="WebInfoLawCodes" ma:index="74" nillable="true" ma:displayName="Lovkoder" ma:description="Knyt lovkoder til din artikel." ma:list="{908f6eb6-a66b-478a-a99e-d2541dc092be}" ma:internalName="WebInfoLawCodes" ma:showField="LinkTitleNoMenu" ma:web="{303eeafb-7dff-46db-9396-e9c651f530ea}">
      <xsd:simpleType>
        <xsd:restriction base="dms:Unknown"/>
      </xsd:simpleType>
    </xsd:element>
    <xsd:element name="Afrapportering" ma:index="75" nillable="true" ma:displayName="Afrapportering" ma:list="{126d356a-4f5c-4bbb-91a6-e07af1934e19}" ma:internalName="Afrapportering" ma:showField="LinkTitleNoMenu" ma:web="{303eeafb-7dff-46db-9396-e9c651f530ea}">
      <xsd:simpleType>
        <xsd:restriction base="dms:Unknown"/>
      </xsd:simpleType>
    </xsd:element>
    <xsd:element name="ProjectID" ma:index="78" nillable="true" ma:displayName="ProjectID (system)" ma:internalName="Project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aa14257-579e-4a1f-bbbb-3c8dd7393476" elementFormDefault="qualified">
    <xsd:import namespace="http://schemas.microsoft.com/office/2006/documentManagement/types"/>
    <xsd:import namespace="http://schemas.microsoft.com/office/infopath/2007/PartnerControls"/>
    <xsd:element name="Forfattere" ma:index="28" nillable="true" ma:displayName="Forfattere" ma:list="UserInfo" ma:SharePointGroup="0" ma:internalName="Forfattere" ma:showField="Tit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istekode" ma:index="30" nillable="true" ma:displayName="Listekode" ma:internalName="Listekode">
      <xsd:simpleType>
        <xsd:restriction base="dms:Text">
          <xsd:maxLength value="255"/>
        </xsd:restriction>
      </xsd:simpleType>
    </xsd:element>
    <xsd:element name="Nummer" ma:index="31" nillable="true" ma:displayName="Nummer" ma:internalName="Nummer">
      <xsd:simpleType>
        <xsd:restriction base="dms:Text">
          <xsd:maxLength value="255"/>
        </xsd:restriction>
      </xsd:simpleType>
    </xsd:element>
    <xsd:element name="Noegleord" ma:index="32" nillable="true" ma:displayName="Nøgleord" ma:internalName="Noegleord">
      <xsd:simpleType>
        <xsd:restriction base="dms:Text">
          <xsd:maxLength value="255"/>
        </xsd:restriction>
      </xsd:simpleType>
    </xsd:element>
    <xsd:element name="Informationsserie" ma:index="33" nillable="true" ma:displayName="Historisk informationsserie" ma:internalName="Informationsserie">
      <xsd:simpleType>
        <xsd:restriction base="dms:Text">
          <xsd:maxLength value="255"/>
        </xsd:restriction>
      </xsd:simpleType>
    </xsd:element>
    <xsd:element name="Bekraeftelsesdato" ma:index="34" nillable="true" ma:displayName="Bekræftelsesdato" ma:format="DateTime" ma:internalName="Bekraeftelsesdato">
      <xsd:simpleType>
        <xsd:restriction base="dms:DateTime"/>
      </xsd:simpleType>
    </xsd:element>
    <xsd:element name="Revisionsdato" ma:index="35" nillable="true" ma:displayName="Revisionsdato" ma:format="DateTime" ma:internalName="Revisionsdato">
      <xsd:simpleType>
        <xsd:restriction base="dms:DateTime"/>
      </xsd:simpleType>
    </xsd:element>
    <xsd:element name="Sorteringsorden" ma:index="47" nillable="true" ma:displayName="Sorteringsorden" ma:decimals="0" ma:internalName="Sorteringsorden">
      <xsd:simpleType>
        <xsd:restriction base="dms:Number"/>
      </xsd:simpleType>
    </xsd:element>
    <xsd:element name="Kontaktpersoner" ma:index="76" nillable="true" ma:displayName="Kontaktpersoner" ma:list="UserInfo" ma:SharePointGroup="0" ma:internalName="Kontaktpersoner" ma:showField="Tit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kribenter" ma:index="77" nillable="true" ma:displayName="Skribenter" ma:list="UserInfo" ma:SharePointGroup="0" ma:internalName="Skribenter" ma:showField="Tit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03eeafb-7dff-46db-9396-e9c651f530ea" elementFormDefault="qualified">
    <xsd:import namespace="http://schemas.microsoft.com/office/2006/documentManagement/types"/>
    <xsd:import namespace="http://schemas.microsoft.com/office/infopath/2007/PartnerControls"/>
    <xsd:element name="_dlc_DocId" ma:index="56" nillable="true" ma:displayName="Værdi for dokument-id" ma:description="Værdien af det dokument-id, der er tildelt dette element." ma:internalName="_dlc_DocId" ma:readOnly="true">
      <xsd:simpleType>
        <xsd:restriction base="dms:Text"/>
      </xsd:simpleType>
    </xsd:element>
    <xsd:element name="_dlc_DocIdUrl" ma:index="57" nillable="true" ma:displayName="Dokument-id" ma:description="Permanent link til dette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8" nillable="true" ma:displayName="Persist ID" ma:description="Keep ID on add." ma:hidden="true" ma:internalName="_dlc_DocIdPersistId" ma:readOnly="true">
      <xsd:simpleType>
        <xsd:restriction base="dms:Boolean"/>
      </xsd:simpleType>
    </xsd:element>
    <xsd:element name="TaxCatchAll" ma:index="69" nillable="true" ma:displayName="Taxonomy Catch All Column" ma:description="" ma:hidden="true" ma:list="{00a11604-cdb1-438d-8b4c-a208f6918db7}" ma:internalName="TaxCatchAll" ma:showField="CatchAllData" ma:web="303eeafb-7dff-46db-9396-e9c651f530ea">
      <xsd:complexType>
        <xsd:complexContent>
          <xsd:extension base="dms:MultiChoiceLookup">
            <xsd:sequence>
              <xsd:element name="Value" type="dms:Lookup" maxOccurs="unbounded" minOccurs="0" nillable="true"/>
            </xsd:sequence>
          </xsd:extension>
        </xsd:complexContent>
      </xsd:complexType>
    </xsd:element>
    <xsd:element name="TaxCatchAllLabel" ma:index="70" nillable="true" ma:displayName="Taxonomy Catch All Column1" ma:description="" ma:hidden="true" ma:list="{00a11604-cdb1-438d-8b4c-a208f6918db7}" ma:internalName="TaxCatchAllLabel" ma:readOnly="true" ma:showField="CatchAllDataLabel" ma:web="303eeafb-7dff-46db-9396-e9c651f530e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Receiver>
    <Name>Set Item Permission, based on rettighedsgruppe</Name>
    <Synchronization>Asynchronous</Synchronization>
    <Type>10001</Type>
    <SequenceNumber>1010</SequenceNumber>
    <Assembly>DAAS.WebInfo.Common, Version=1.0.0.0, Culture=neutral, PublicKeyToken=f192aeb827ef4bcc</Assembly>
    <Class>DAAS.WebInfo.Common.EventReceivers.RightsGroupItemEventReceiver</Class>
    <Data/>
    <Filter/>
  </Receiver>
  <Receiver>
    <Name>Set Item Permission, based on rettighedsgruppe</Name>
    <Synchronization>Asynchronous</Synchronization>
    <Type>10002</Type>
    <SequenceNumber>1010</SequenceNumber>
    <Assembly>DAAS.WebInfo.Common, Version=1.0.0.0, Culture=neutral, PublicKeyToken=f192aeb827ef4bcc</Assembly>
    <Class>DAAS.WebInfo.Common.EventReceivers.RightsGroupItemEventReceiver</Class>
    <Data/>
    <Filter/>
  </Receiver>
  <Receiver>
    <Name>WebInfo Content Page Event</Name>
    <Synchronization>Synchronous</Synchronization>
    <Type>1</Type>
    <SequenceNumber>1030</SequenceNumber>
    <Assembly>DAAS.WebInfo.Common, Version=1.0.0.0, Culture=neutral, PublicKeyToken=f192aeb827ef4bcc</Assembly>
    <Class>DAAS.WebInfo.Common.EventReceivers.WebInfoContentPageEventReceiver</Class>
    <Data/>
    <Filter/>
  </Receiver>
  <Receiver>
    <Name>WebInfo Content Page Event</Name>
    <Synchronization>Synchronous</Synchronization>
    <Type>2</Type>
    <SequenceNumber>1030</SequenceNumber>
    <Assembly>DAAS.WebInfo.Common, Version=1.0.0.0, Culture=neutral, PublicKeyToken=f192aeb827ef4bcc</Assembly>
    <Class>DAAS.WebInfo.Common.EventReceivers.WebInfoContentPageEventReceiver</Class>
    <Data/>
    <Filter/>
  </Receiver>
  <Receiver>
    <Name>WebInfo Content Page Event</Name>
    <Synchronization>Asynchronous</Synchronization>
    <Type>10002</Type>
    <SequenceNumber>1030</SequenceNumber>
    <Assembly>DAAS.WebInfo.Common, Version=1.0.0.0, Culture=neutral, PublicKeyToken=f192aeb827ef4bcc</Assembly>
    <Class>DAAS.WebInfo.Common.EventReceivers.WebInfoContentPageEventReceiver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DynamicPublishingContent11 xmlns="http://schemas.microsoft.com/sharepoint/v3" xsi:nil="true"/>
    <DynamicPublishingContent14 xmlns="http://schemas.microsoft.com/sharepoint/v3" xsi:nil="true"/>
    <PublishingRollupImage xmlns="http://schemas.microsoft.com/sharepoint/v3" xsi:nil="true"/>
    <Revisionsdato xmlns="5aa14257-579e-4a1f-bbbb-3c8dd7393476">2018-10-24T13:15:00+00:00</Revisionsdato>
    <DynamicPublishingContent5 xmlns="http://schemas.microsoft.com/sharepoint/v3" xsi:nil="true"/>
    <DynamicPublishingContent12 xmlns="http://schemas.microsoft.com/sharepoint/v3" xsi:nil="true"/>
    <PublishingContactEmail xmlns="http://schemas.microsoft.com/sharepoint/v3" xsi:nil="true"/>
    <HeaderStyleDefinitions xmlns="http://schemas.microsoft.com/sharepoint/v3" xsi:nil="true"/>
    <DynamicPublishingContent4 xmlns="http://schemas.microsoft.com/sharepoint/v3" xsi:nil="true"/>
    <PublishingVariationRelationshipLinkFieldID xmlns="http://schemas.microsoft.com/sharepoint/v3">
      <Url xsi:nil="true"/>
      <Description xsi:nil="true"/>
    </PublishingVariationRelationshipLinkFieldID>
    <PublishingPageContent xmlns="http://schemas.microsoft.com/sharepoint/v3" xsi:nil="true"/>
    <DynamicPublishingContent7 xmlns="http://schemas.microsoft.com/sharepoint/v3" xsi:nil="true"/>
    <DynamicPublishingContent6 xmlns="http://schemas.microsoft.com/sharepoint/v3" xsi:nil="true"/>
    <Bekraeftelsesdato xmlns="5aa14257-579e-4a1f-bbbb-3c8dd7393476">2018-10-24T13:15:00+00:00</Bekraeftelsesdato>
    <DynamicPublishingContent1 xmlns="http://schemas.microsoft.com/sharepoint/v3" xsi:nil="true"/>
    <DynamicPublishingContent13 xmlns="http://schemas.microsoft.com/sharepoint/v3" xsi:nil="true"/>
    <PublishingVariationGroupID xmlns="http://schemas.microsoft.com/sharepoint/v3" xsi:nil="true"/>
    <ArticleStartDate xmlns="http://schemas.microsoft.com/sharepoint/v3">2018-10-23T22:00:00+00:00</ArticleStartDate>
    <Listekode xmlns="5aa14257-579e-4a1f-bbbb-3c8dd7393476" xsi:nil="true"/>
    <DynamicPublishingContent0 xmlns="http://schemas.microsoft.com/sharepoint/v3" xsi:nil="true"/>
    <ArticleByLine xmlns="http://schemas.microsoft.com/sharepoint/v3" xsi:nil="true"/>
    <PublishingImageCaption xmlns="http://schemas.microsoft.com/sharepoint/v3" xsi:nil="true"/>
    <Forfattere xmlns="5aa14257-579e-4a1f-bbbb-3c8dd7393476">
      <UserInfo>
        <DisplayName>i:0e.t|dlbr idp|lcmih@prod.dli</DisplayName>
        <AccountId>15863</AccountId>
        <AccountType/>
      </UserInfo>
    </Forfattere>
    <DynamicPublishingContent3 xmlns="http://schemas.microsoft.com/sharepoint/v3" xsi:nil="true"/>
    <Sorteringsorden xmlns="5aa14257-579e-4a1f-bbbb-3c8dd7393476" xsi:nil="true"/>
    <Audience xmlns="http://schemas.microsoft.com/sharepoint/v3" xsi:nil="true"/>
    <PublishingPageImage xmlns="http://schemas.microsoft.com/sharepoint/v3" xsi:nil="true"/>
    <DynamicPublishingContent2 xmlns="http://schemas.microsoft.com/sharepoint/v3" xsi:nil="true"/>
    <SummaryLinks xmlns="http://schemas.microsoft.com/sharepoint/v3">&lt;div title="_schemaversion" id="_3"&gt;
  &lt;div title="_view"&gt;
    &lt;span title="_columns"&gt;1&lt;/span&gt;
    &lt;span title="_linkstyle"&gt;&lt;/span&gt;
    &lt;span title="_groupstyle"&gt;&lt;/span&gt;
  &lt;/div&gt;
&lt;/div&gt;</SummaryLinks>
    <PublishingExpirationDate xmlns="http://schemas.microsoft.com/sharepoint/v3" xsi:nil="true"/>
    <PublishingContactPicture xmlns="http://schemas.microsoft.com/sharepoint/v3">
      <Url xsi:nil="true"/>
      <Description xsi:nil="true"/>
    </PublishingContactPicture>
    <Informationsserie xmlns="5aa14257-579e-4a1f-bbbb-3c8dd7393476" xsi:nil="true"/>
    <PublishingStartDate xmlns="http://schemas.microsoft.com/sharepoint/v3" xsi:nil="true"/>
    <DynamicPublishingContent9 xmlns="http://schemas.microsoft.com/sharepoint/v3" xsi:nil="true"/>
    <DynamicPublishingContent10 xmlns="http://schemas.microsoft.com/sharepoint/v3" xsi:nil="true"/>
    <PublishingContact xmlns="http://schemas.microsoft.com/sharepoint/v3">
      <UserInfo>
        <DisplayName/>
        <AccountId xsi:nil="true"/>
        <AccountType/>
      </UserInfo>
    </PublishingContact>
    <PublishingContactName xmlns="http://schemas.microsoft.com/sharepoint/v3" xsi:nil="true"/>
    <Noegleord xmlns="5aa14257-579e-4a1f-bbbb-3c8dd7393476" xsi:nil="true"/>
    <DynamicPublishingContent8 xmlns="http://schemas.microsoft.com/sharepoint/v3" xsi:nil="true"/>
    <TaxCatchAll xmlns="303eeafb-7dff-46db-9396-e9c651f530ea"/>
    <Comments xmlns="http://schemas.microsoft.com/sharepoint/v3">24-08-2016 - version 3 - rettet formelfejl</Comments>
    <Nummer xmlns="5aa14257-579e-4a1f-bbbb-3c8dd7393476" xsi:nil="true"/>
    <_dlc_DocId xmlns="303eeafb-7dff-46db-9396-e9c651f530ea">LBINFO-2010017091-364</_dlc_DocId>
    <_dlc_DocIdUrl xmlns="303eeafb-7dff-46db-9396-e9c651f530ea">
      <Url>https://www.landbrugsinfo.dk/Afrapportering/innovation/2018/_layouts/DocIdRedir.aspx?ID=LBINFO-2010017091-364</Url>
      <Description>LBINFO-2010017091-364</Description>
    </_dlc_DocIdUrl>
    <Skribenter xmlns="5aa14257-579e-4a1f-bbbb-3c8dd7393476">
      <UserInfo>
        <DisplayName/>
        <AccountId xsi:nil="true"/>
        <AccountType/>
      </UserInfo>
    </Skribenter>
    <Kontaktpersoner xmlns="5aa14257-579e-4a1f-bbbb-3c8dd7393476">
      <UserInfo>
        <DisplayName/>
        <AccountId xsi:nil="true"/>
        <AccountType/>
      </UserInfo>
    </Kontaktpersoner>
    <Rettighedsgruppe xmlns="03508eee-7ab1-4102-9377-378d8afda71f">1</Rettighedsgruppe>
    <Afsender xmlns="03508eee-7ab1-4102-9377-378d8afda71f">2</Afsender>
    <Bevillingsgivere xmlns="03508eee-7ab1-4102-9377-378d8afda71f" xsi:nil="true"/>
    <EnclosureFor xmlns="03508eee-7ab1-4102-9377-378d8afda71f">
      <Url xsi:nil="true"/>
      <Description xsi:nil="true"/>
    </EnclosureFor>
    <Arkiveringsdato xmlns="03508eee-7ab1-4102-9377-378d8afda71f">2099-12-31T23:00:00+00:00</Arkiveringsdato>
    <HideInRollups xmlns="03508eee-7ab1-4102-9377-378d8afda71f">true</HideInRollups>
    <PermalinkID xmlns="03508eee-7ab1-4102-9377-378d8afda71f">a823c926-e6ae-4c94-9586-ff5493807084</PermalinkID>
    <WebInfoMultiSelect xmlns="03508eee-7ab1-4102-9377-378d8afda71f" xsi:nil="true"/>
    <TaksonomiTaxHTField0 xmlns="03508eee-7ab1-4102-9377-378d8afda71f">
      <Terms xmlns="http://schemas.microsoft.com/office/infopath/2007/PartnerControls"/>
    </TaksonomiTaxHTField0>
    <GammelURL xmlns="03508eee-7ab1-4102-9377-378d8afda71f" xsi:nil="true"/>
    <Ansvarligafdeling xmlns="03508eee-7ab1-4102-9377-378d8afda71f">52</Ansvarligafdeling>
    <Ingen_x0020_besked_x0020_ved_x0020_arkivering xmlns="03508eee-7ab1-4102-9377-378d8afda71f">true</Ingen_x0020_besked_x0020_ved_x0020_arkivering>
    <Projekter xmlns="03508eee-7ab1-4102-9377-378d8afda71f" xsi:nil="true"/>
    <WebInfoSubjects xmlns="03508eee-7ab1-4102-9377-378d8afda71f" xsi:nil="true"/>
    <IsHiddenFromRollup xmlns="03508eee-7ab1-4102-9377-378d8afda71f">1</IsHiddenFromRollup>
    <NetSkabelonValue xmlns="03508eee-7ab1-4102-9377-378d8afda71f" xsi:nil="true"/>
    <HitCount xmlns="03508eee-7ab1-4102-9377-378d8afda71f">0</HitCount>
    <FinanceYear xmlns="03508eee-7ab1-4102-9377-378d8afda71f" xsi:nil="true"/>
    <WebInfoLawCodes xmlns="03508eee-7ab1-4102-9377-378d8afda71f" xsi:nil="true"/>
    <Afrapportering xmlns="03508eee-7ab1-4102-9377-378d8afda71f">760;#Nye veje til økonomisk optimering af landbrugsbedriften</Afrapportering>
    <ProjectID xmlns="03508eee-7ab1-4102-9377-378d8afda71f">X760X</ProjectID>
  </documentManagement>
</p:properties>
</file>

<file path=customXml/itemProps1.xml><?xml version="1.0" encoding="utf-8"?>
<ds:datastoreItem xmlns:ds="http://schemas.openxmlformats.org/officeDocument/2006/customXml" ds:itemID="{BBA6B389-997C-4F13-82C2-0B4A908DD1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3508eee-7ab1-4102-9377-378d8afda71f"/>
    <ds:schemaRef ds:uri="5aa14257-579e-4a1f-bbbb-3c8dd7393476"/>
    <ds:schemaRef ds:uri="303eeafb-7dff-46db-9396-e9c651f530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8FDD0A-C9F7-4CF6-A6C1-103FFBB10FC3}">
  <ds:schemaRefs>
    <ds:schemaRef ds:uri="http://schemas.microsoft.com/sharepoint/events"/>
  </ds:schemaRefs>
</ds:datastoreItem>
</file>

<file path=customXml/itemProps3.xml><?xml version="1.0" encoding="utf-8"?>
<ds:datastoreItem xmlns:ds="http://schemas.openxmlformats.org/officeDocument/2006/customXml" ds:itemID="{7AF021A0-74B7-4523-A48B-DBE741FEE209}">
  <ds:schemaRefs>
    <ds:schemaRef ds:uri="http://schemas.microsoft.com/sharepoint/v3/contenttype/forms"/>
  </ds:schemaRefs>
</ds:datastoreItem>
</file>

<file path=customXml/itemProps4.xml><?xml version="1.0" encoding="utf-8"?>
<ds:datastoreItem xmlns:ds="http://schemas.openxmlformats.org/officeDocument/2006/customXml" ds:itemID="{9AC002D4-6319-403A-9B0F-8AC69643AE40}">
  <ds:schemaRefs>
    <ds:schemaRef ds:uri="http://schemas.openxmlformats.org/package/2006/metadata/core-properties"/>
    <ds:schemaRef ds:uri="http://purl.org/dc/elements/1.1/"/>
    <ds:schemaRef ds:uri="http://schemas.microsoft.com/office/2006/metadata/properties"/>
    <ds:schemaRef ds:uri="303eeafb-7dff-46db-9396-e9c651f530ea"/>
    <ds:schemaRef ds:uri="http://schemas.microsoft.com/sharepoint/v3"/>
    <ds:schemaRef ds:uri="http://purl.org/dc/terms/"/>
    <ds:schemaRef ds:uri="http://schemas.microsoft.com/office/infopath/2007/PartnerControls"/>
    <ds:schemaRef ds:uri="5aa14257-579e-4a1f-bbbb-3c8dd7393476"/>
    <ds:schemaRef ds:uri="http://schemas.microsoft.com/office/2006/documentManagement/types"/>
    <ds:schemaRef ds:uri="03508eee-7ab1-4102-9377-378d8afda71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10</vt:i4>
      </vt:variant>
      <vt:variant>
        <vt:lpstr>Navngivne områder</vt:lpstr>
      </vt:variant>
      <vt:variant>
        <vt:i4>5</vt:i4>
      </vt:variant>
    </vt:vector>
  </HeadingPairs>
  <TitlesOfParts>
    <vt:vector size="15" baseType="lpstr">
      <vt:lpstr>Introduktion</vt:lpstr>
      <vt:lpstr>Standardtal</vt:lpstr>
      <vt:lpstr>Brændstof Korn</vt:lpstr>
      <vt:lpstr>Transp omk Korn</vt:lpstr>
      <vt:lpstr>Brændstof Korn m gylle</vt:lpstr>
      <vt:lpstr>Transp omk Korn m gylle</vt:lpstr>
      <vt:lpstr>Brændstof Majs</vt:lpstr>
      <vt:lpstr>Transp omk Majs</vt:lpstr>
      <vt:lpstr>Brændstof Græsslæt</vt:lpstr>
      <vt:lpstr>Transp omk Græsslæt</vt:lpstr>
      <vt:lpstr>Introduktion!Udskriftsområde</vt:lpstr>
      <vt:lpstr>'Transp omk Græsslæt'!Udskriftsområde</vt:lpstr>
      <vt:lpstr>'Transp omk Korn'!Udskriftsområde</vt:lpstr>
      <vt:lpstr>'Transp omk Korn m gylle'!Udskriftsområde</vt:lpstr>
      <vt:lpstr>'Transp omk Majs'!Udskriftsområde</vt:lpstr>
    </vt:vector>
  </TitlesOfParts>
  <Company>Videncentret for Landbrug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Økonomiske konsekvenser af driftstilpasninger vedrørende transport</dc:title>
  <dc:creator>Michael Højholdt</dc:creator>
  <cp:lastModifiedBy>Michael Højholdt</cp:lastModifiedBy>
  <cp:lastPrinted>2016-08-19T12:23:53Z</cp:lastPrinted>
  <dcterms:created xsi:type="dcterms:W3CDTF">2011-05-10T13:34:32Z</dcterms:created>
  <dcterms:modified xsi:type="dcterms:W3CDTF">2022-11-24T08:36:03Z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0x010100C568DB52D9D0A14D9B2FDCC96666E9F2007948130EC3DB064584E219954237AF3900242457EFB8B24247815D688C526CD44D00C26A9DBCB02B5C4DA1F017B836C045C00060750ADE2E6249BABB5C6118FC133DE800AF2E6DC7107240CAAE62CB7A7C0C310000F6B5E38E64E8D7459291004ED67649EF</vt:lpwstr>
  </property>
  <property fmtid="{D5CDD505-2E9C-101B-9397-08002B2CF9AE}" pid="3" name="_dlc_DocIdItemGuid">
    <vt:lpwstr>96ac06c1-b5d1-44bf-8580-737bd7faece5</vt:lpwstr>
  </property>
  <property fmtid="{D5CDD505-2E9C-101B-9397-08002B2CF9AE}" pid="4" name="Taksonomi">
    <vt:lpwstr/>
  </property>
  <property fmtid="{D5CDD505-2E9C-101B-9397-08002B2CF9AE}" pid="5" name="AllowComments">
    <vt:bool>true</vt:bool>
  </property>
  <property fmtid="{D5CDD505-2E9C-101B-9397-08002B2CF9AE}" pid="6" name="DisplayComments">
    <vt:bool>true</vt:bool>
  </property>
  <property fmtid="{D5CDD505-2E9C-101B-9397-08002B2CF9AE}" pid="7" name="Sprogvalg">
    <vt:lpwstr>2</vt:lpwstr>
  </property>
</Properties>
</file>