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13_ncr:1_{753DC963-78AA-4D64-8AB4-07F59D0C1437}" xr6:coauthVersionLast="47" xr6:coauthVersionMax="47" xr10:uidLastSave="{00000000-0000-0000-0000-000000000000}"/>
  <bookViews>
    <workbookView xWindow="28680" yWindow="-120" windowWidth="29040" windowHeight="17640" tabRatio="775" activeTab="1" xr2:uid="{63388C72-FFB4-4A2D-BFB7-A0BA3C37527F}"/>
  </bookViews>
  <sheets>
    <sheet name="Fondlogo" sheetId="6" r:id="rId1"/>
    <sheet name="Græs bioraffinering JB 1-3" sheetId="1" r:id="rId2"/>
    <sheet name="Græs bioraffinering JB 5-6" sheetId="4" r:id="rId3"/>
    <sheet name="Økologi græs JB 1-3" sheetId="3" r:id="rId4"/>
    <sheet name="Økologi græs JB 5-6" sheetId="5" r:id="rId5"/>
    <sheet name="Økologi kløvergræs JB 1-3" sheetId="7" r:id="rId6"/>
    <sheet name="Økologi kløvergræs JB 5-6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8" l="1"/>
  <c r="H13" i="8"/>
  <c r="H16" i="8"/>
  <c r="B11" i="8"/>
  <c r="E18" i="8"/>
  <c r="H18" i="8"/>
  <c r="H19" i="8"/>
  <c r="H22" i="8"/>
  <c r="H23" i="8"/>
  <c r="E26" i="8"/>
  <c r="H26" i="8"/>
  <c r="E27" i="8"/>
  <c r="H27" i="8"/>
  <c r="H28" i="8"/>
  <c r="H29" i="8"/>
  <c r="B19" i="8"/>
  <c r="B17" i="8"/>
  <c r="D11" i="8"/>
  <c r="E10" i="8"/>
  <c r="G10" i="8"/>
  <c r="B10" i="8"/>
  <c r="H11" i="7"/>
  <c r="D11" i="7" s="1"/>
  <c r="H16" i="7"/>
  <c r="B11" i="7"/>
  <c r="E18" i="7"/>
  <c r="H18" i="7"/>
  <c r="H19" i="7"/>
  <c r="H22" i="7"/>
  <c r="E26" i="7"/>
  <c r="H26" i="7"/>
  <c r="E27" i="7"/>
  <c r="H27" i="7"/>
  <c r="H28" i="7"/>
  <c r="H29" i="7"/>
  <c r="B19" i="7"/>
  <c r="B17" i="7"/>
  <c r="E10" i="7"/>
  <c r="B10" i="7"/>
  <c r="H31" i="5"/>
  <c r="H30" i="5"/>
  <c r="H29" i="5"/>
  <c r="H28" i="5"/>
  <c r="H27" i="5"/>
  <c r="E26" i="5"/>
  <c r="H26" i="5"/>
  <c r="H20" i="5"/>
  <c r="H19" i="5"/>
  <c r="H18" i="5"/>
  <c r="H22" i="5" s="1"/>
  <c r="H16" i="5"/>
  <c r="H11" i="5"/>
  <c r="D11" i="5" s="1"/>
  <c r="H13" i="5"/>
  <c r="B11" i="5"/>
  <c r="E10" i="5"/>
  <c r="B10" i="5"/>
  <c r="H30" i="4"/>
  <c r="H29" i="4"/>
  <c r="H28" i="4"/>
  <c r="H27" i="4"/>
  <c r="H26" i="4"/>
  <c r="E25" i="4"/>
  <c r="H25" i="4"/>
  <c r="H19" i="4"/>
  <c r="H18" i="4"/>
  <c r="H17" i="4"/>
  <c r="H16" i="4"/>
  <c r="H15" i="4"/>
  <c r="H11" i="4"/>
  <c r="H12" i="4" s="1"/>
  <c r="G10" i="4" s="1"/>
  <c r="B11" i="4"/>
  <c r="E10" i="4"/>
  <c r="B10" i="4"/>
  <c r="B12" i="1"/>
  <c r="B11" i="3"/>
  <c r="E11" i="1"/>
  <c r="E10" i="3"/>
  <c r="B10" i="3"/>
  <c r="E26" i="3"/>
  <c r="H26" i="3"/>
  <c r="E26" i="1"/>
  <c r="B11" i="1"/>
  <c r="H31" i="3"/>
  <c r="H30" i="3"/>
  <c r="H29" i="3"/>
  <c r="H28" i="3"/>
  <c r="H27" i="3"/>
  <c r="H20" i="3"/>
  <c r="H19" i="3"/>
  <c r="H18" i="3"/>
  <c r="H16" i="3"/>
  <c r="H11" i="3"/>
  <c r="D11" i="3" s="1"/>
  <c r="H18" i="1"/>
  <c r="H22" i="3"/>
  <c r="H27" i="1"/>
  <c r="H31" i="1"/>
  <c r="H30" i="1"/>
  <c r="H29" i="1"/>
  <c r="H28" i="1"/>
  <c r="H33" i="1" s="1"/>
  <c r="H26" i="1"/>
  <c r="H20" i="1"/>
  <c r="H19" i="1"/>
  <c r="H17" i="1"/>
  <c r="H16" i="1"/>
  <c r="H12" i="1"/>
  <c r="D12" i="1" s="1"/>
  <c r="H33" i="5" l="1"/>
  <c r="H33" i="8"/>
  <c r="H34" i="8" s="1"/>
  <c r="H33" i="7"/>
  <c r="H13" i="7"/>
  <c r="H23" i="7" s="1"/>
  <c r="H34" i="7" s="1"/>
  <c r="H23" i="5"/>
  <c r="H34" i="5" s="1"/>
  <c r="G10" i="5"/>
  <c r="H33" i="3"/>
  <c r="H13" i="3"/>
  <c r="D11" i="4"/>
  <c r="H32" i="4"/>
  <c r="H21" i="4"/>
  <c r="H22" i="4" s="1"/>
  <c r="H33" i="4" s="1"/>
  <c r="H22" i="1"/>
  <c r="H13" i="1"/>
  <c r="H23" i="1" s="1"/>
  <c r="H34" i="1" s="1"/>
  <c r="G10" i="7" l="1"/>
  <c r="G10" i="3"/>
  <c r="H23" i="3"/>
  <c r="H34" i="3" s="1"/>
  <c r="G11" i="1"/>
</calcChain>
</file>

<file path=xl/sharedStrings.xml><?xml version="1.0" encoding="utf-8"?>
<sst xmlns="http://schemas.openxmlformats.org/spreadsheetml/2006/main" count="560" uniqueCount="75">
  <si>
    <t>Kalkulebeskrivelse:</t>
  </si>
  <si>
    <t>Kalkulen gælder for:</t>
  </si>
  <si>
    <t>Produktionsform:</t>
  </si>
  <si>
    <t>Konventionel</t>
  </si>
  <si>
    <t>Jordbonitet:</t>
  </si>
  <si>
    <t>JB 5-6</t>
  </si>
  <si>
    <t>Gødning:</t>
  </si>
  <si>
    <t>Med husdyrgødning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</si>
  <si>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</si>
  <si>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</si>
  <si>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</si>
  <si>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</si>
  <si>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</si>
  <si>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</si>
  <si>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</si>
  <si>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</si>
  <si>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FEN</t>
  </si>
  <si>
    <t>Opfodret/solgt udbytte</t>
  </si>
  <si>
    <t>Bruttoudbytte</t>
  </si>
  <si>
    <t>Stykomkostninger</t>
  </si>
  <si>
    <t>Græsfrø udsæd</t>
  </si>
  <si>
    <t>Kg</t>
  </si>
  <si>
    <t>Handelsgødning Kvælstof</t>
  </si>
  <si>
    <t>Husdyrgødning Uspecifiseret</t>
  </si>
  <si>
    <t>Tons</t>
  </si>
  <si>
    <t>Stykomkostninger i alt</t>
  </si>
  <si>
    <t>Dækningsbidrag pr ha</t>
  </si>
  <si>
    <t>Maskin- og arbejdsomkostninger</t>
  </si>
  <si>
    <t>Gødningsspredning</t>
  </si>
  <si>
    <t>Såning</t>
  </si>
  <si>
    <t>Skårlægning</t>
  </si>
  <si>
    <t>Øvrige opgaver</t>
  </si>
  <si>
    <t>I alt maskin- og arbejdsomkostninger</t>
  </si>
  <si>
    <t>DB efter maskin- og arbejdsomkostninger</t>
  </si>
  <si>
    <t>Kalkulen er baseret på hvidkløvergræs med 4 slæt pr. år</t>
  </si>
  <si>
    <t>For nærmere oplysninger om flerårige afgrøder, tryk på knappen [Om] øverst.</t>
  </si>
  <si>
    <t>Prognosepriserne/Budgetkalkulerne må KUN videregives til kolleger,</t>
  </si>
  <si>
    <t>landmænd og finansielle samarbejdspartnere.</t>
  </si>
  <si>
    <t>Sædskiftegræs med 4 slæt til bioraffinering</t>
  </si>
  <si>
    <t>Brunsaft</t>
  </si>
  <si>
    <t>kg</t>
  </si>
  <si>
    <t>tons</t>
  </si>
  <si>
    <t>Høstet udbytte, 18%TS</t>
  </si>
  <si>
    <t>Frakørsel til fabrik 10 km</t>
  </si>
  <si>
    <t>Spredning af brunsaft</t>
  </si>
  <si>
    <t>Biogødning Uspecifiseret</t>
  </si>
  <si>
    <t>Kalium</t>
  </si>
  <si>
    <t>Der er regnet med 1,2 kg TS pr. FEN</t>
  </si>
  <si>
    <t>Læsning og transport er beregnet med en afstand på 10 km</t>
  </si>
  <si>
    <t>Udsæden udgør 1/3 af den samlede udsædsmængde - eks. 3 x 9 kg = 27 kg udsæd pr. ha.</t>
  </si>
  <si>
    <t>Slåning dirkete i vogn</t>
  </si>
  <si>
    <t>Græsset slåes og føres direkte i vogn/lastbil</t>
  </si>
  <si>
    <t>JB 1-3</t>
  </si>
  <si>
    <t>Tons TS</t>
  </si>
  <si>
    <t>Spredning af hysdyrgødning er inden for 2 km fra tank.</t>
  </si>
  <si>
    <t>Økologi</t>
  </si>
  <si>
    <t>Skårlægning og omlæsning til lastbil</t>
  </si>
  <si>
    <t xml:space="preserve">Biogødning med 4,75 kg N, 0,75 kg P og 3,5 kg K </t>
  </si>
  <si>
    <t>Ændringer kan foretages i den gulle celle</t>
  </si>
  <si>
    <t>Økologi tilskud</t>
  </si>
  <si>
    <t>Biogødning Uspecificeret</t>
  </si>
  <si>
    <t>Spredning af husdyrgødning</t>
  </si>
  <si>
    <t>Ha</t>
  </si>
  <si>
    <t>Kløvergræs med 6 slæt til bioraffinering</t>
  </si>
  <si>
    <t>kg N</t>
  </si>
  <si>
    <t xml:space="preserve">Husdyr-/Biogødning med 4,5 kg N, 0,75 kg P og 3,3 kg K </t>
  </si>
  <si>
    <t>Husdyr-/Biogødning Uspecifiseret</t>
  </si>
  <si>
    <t>Kalkulen er baseret på græsblanding med kløver m. 6 slæt pr. år - raffinaderiet står for høst og transport</t>
  </si>
  <si>
    <t>Udsæden udgør 1/2 af den samlede udsædsmængde - eks. 28 kg/2 = 14 kg udsæd pr. ha.</t>
  </si>
  <si>
    <t>Samlede kalium mængde er sat til 26,4 kg/1000 FE (22 kg/1000 TS*1,2TS%)</t>
  </si>
  <si>
    <t>Kalium tilføres i form af vinasse</t>
  </si>
  <si>
    <t>50% af norm er tilført af N (284 kg N)</t>
  </si>
  <si>
    <t>Der er ikke indregnet udbringning eller værdi fra brunsaft</t>
  </si>
  <si>
    <t>50% af norm er tilført af N (290 kg N)</t>
  </si>
  <si>
    <t>- Ajourført: 29.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</si>
</sst>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k_r_._-;\-* #,##0.00\ _k_r_._-;_-* &quot;-&quot;??\ _k_r_._-;_-@_-"/>
    <numFmt numFmtId="165" formatCode="#,##0_ ;\-#,##0\ "/>
    <numFmt numFmtId="166" formatCode="#,##0.00_ ;\-#,##0.00\ "/>
    <numFmt numFmtId="167" formatCode="#,##0.0_ ;\-#,##0.0\ "/>
    <numFmt numFmtId="168" formatCode="_ * #,##0.00_ ;_ * \-#,##0.00_ ;_ * &quot;-&quot;??_ ;_ @_ "/>
    <numFmt numFmtId="169" formatCode="_ * #,##0_ ;_ * \-#,##0_ ;_ * &quot;-&quot;??_ ;_ @_ "/>
    <numFmt numFmtId="170" formatCode="_ * #,##0.00000_ ;_ * \-#,##0.00000_ ;_ * &quot;-&quot;??_ ;_ @_ "/>
    <numFmt numFmtId="171" formatCode="0.00000"/>
    <numFmt numFmtId="172" formatCode="#,##0.000"/>
    <numFmt numFmtId="173" formatCode="0.0000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165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0" fontId="0" fillId="0" borderId="0" xfId="0" applyFill="1" applyBorder="1"/>
    <xf numFmtId="0" fontId="7" fillId="0" borderId="0" xfId="0" applyFont="1" applyFill="1" applyBorder="1"/>
    <xf numFmtId="0" fontId="3" fillId="0" borderId="3" xfId="0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0" fillId="0" borderId="0" xfId="0" applyFill="1"/>
    <xf numFmtId="165" fontId="3" fillId="3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169" fontId="0" fillId="0" borderId="0" xfId="0" applyNumberFormat="1" applyFill="1" applyBorder="1"/>
    <xf numFmtId="169" fontId="0" fillId="0" borderId="0" xfId="1" applyNumberFormat="1" applyFont="1" applyFill="1" applyBorder="1"/>
    <xf numFmtId="170" fontId="0" fillId="0" borderId="0" xfId="0" applyNumberFormat="1" applyFill="1" applyBorder="1"/>
    <xf numFmtId="3" fontId="0" fillId="0" borderId="0" xfId="0" applyNumberFormat="1" applyFill="1" applyBorder="1"/>
    <xf numFmtId="171" fontId="0" fillId="0" borderId="0" xfId="0" applyNumberForma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0" fillId="0" borderId="0" xfId="0" applyNumberFormat="1" applyFill="1" applyBorder="1"/>
    <xf numFmtId="0" fontId="8" fillId="0" borderId="0" xfId="0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3" fontId="7" fillId="0" borderId="0" xfId="0" applyNumberFormat="1" applyFont="1" applyFill="1" applyBorder="1"/>
    <xf numFmtId="4" fontId="7" fillId="0" borderId="0" xfId="0" applyNumberFormat="1" applyFont="1" applyFill="1" applyBorder="1"/>
    <xf numFmtId="172" fontId="7" fillId="0" borderId="0" xfId="0" applyNumberFormat="1" applyFont="1" applyFill="1" applyBorder="1"/>
    <xf numFmtId="173" fontId="7" fillId="0" borderId="0" xfId="0" applyNumberFormat="1" applyFont="1" applyFill="1" applyBorder="1"/>
    <xf numFmtId="2" fontId="7" fillId="0" borderId="0" xfId="0" applyNumberFormat="1" applyFont="1" applyFill="1" applyBorder="1"/>
    <xf numFmtId="0" fontId="10" fillId="0" borderId="0" xfId="0" applyFont="1" applyFill="1" applyBorder="1"/>
    <xf numFmtId="2" fontId="6" fillId="0" borderId="0" xfId="0" applyNumberFormat="1" applyFont="1" applyFill="1" applyBorder="1"/>
    <xf numFmtId="0" fontId="11" fillId="0" borderId="0" xfId="0" applyFont="1" applyFill="1" applyBorder="1"/>
    <xf numFmtId="168" fontId="10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/>
    <xf numFmtId="49" fontId="3" fillId="0" borderId="0" xfId="0" applyNumberFormat="1" applyFont="1" applyBorder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Fill="1" applyBorder="1"/>
    <xf numFmtId="49" fontId="11" fillId="0" borderId="0" xfId="0" applyNumberFormat="1" applyFont="1" applyFill="1" applyBorder="1"/>
    <xf numFmtId="0" fontId="0" fillId="0" borderId="0" xfId="0" applyFont="1"/>
    <xf numFmtId="0" fontId="3" fillId="0" borderId="0" xfId="0" applyFont="1"/>
    <xf numFmtId="165" fontId="3" fillId="0" borderId="2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0" fontId="2" fillId="0" borderId="2" xfId="0" applyFont="1" applyBorder="1"/>
    <xf numFmtId="0" fontId="3" fillId="0" borderId="3" xfId="0" applyFont="1" applyBorder="1" applyAlignment="1">
      <alignment horizontal="left"/>
    </xf>
    <xf numFmtId="165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21</xdr:col>
      <xdr:colOff>93867</xdr:colOff>
      <xdr:row>11</xdr:row>
      <xdr:rowOff>112182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03C1F2F-9979-4C64-812F-12CB7BB49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" y="0"/>
          <a:ext cx="11066667" cy="17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57151</xdr:rowOff>
    </xdr:from>
    <xdr:to>
      <xdr:col>3</xdr:col>
      <xdr:colOff>304801</xdr:colOff>
      <xdr:row>0</xdr:row>
      <xdr:rowOff>519452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EC36BA0-0C06-D32B-2F41-F550E49D4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7151"/>
          <a:ext cx="3810000" cy="462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1C64-745A-41A8-B1D1-CE195E008123}">
  <dimension ref="A1"/>
  <sheetViews>
    <sheetView workbookViewId="0">
      <selection activeCell="B1" sqref="B1"/>
    </sheetView>
  </sheetViews>
  <sheetFormatPr defaultRowHeight="12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68AD-6C3C-4B99-9862-4D7ECC638A31}">
  <dimension ref="A1:Z50"/>
  <sheetViews>
    <sheetView tabSelected="1" zoomScaleNormal="100" workbookViewId="0">
      <selection activeCell="L4" sqref="L4"/>
    </sheetView>
  </sheetViews>
  <sheetFormatPr defaultRowHeight="12" x14ac:dyDescent="0.2"/>
  <cols>
    <col min="1" max="1" width="34.7109375" customWidth="1"/>
    <col min="2" max="2" width="10.140625" customWidth="1"/>
    <col min="3" max="7" width="7.7109375" customWidth="1"/>
    <col min="8" max="8" width="10.28515625" customWidth="1"/>
    <col min="9" max="9" width="9.140625" customWidth="1"/>
    <col min="17" max="26" width="9.140625" style="12"/>
  </cols>
  <sheetData>
    <row r="1" spans="1:25" ht="43.5" customHeight="1" x14ac:dyDescent="0.2"/>
    <row r="2" spans="1:25" ht="15" x14ac:dyDescent="0.25">
      <c r="A2" s="1" t="s">
        <v>38</v>
      </c>
      <c r="B2" s="1"/>
      <c r="C2" s="1"/>
      <c r="D2" s="1"/>
      <c r="E2" s="1"/>
      <c r="F2" s="1"/>
      <c r="G2" s="1"/>
      <c r="H2" s="1"/>
    </row>
    <row r="3" spans="1:25" ht="15" x14ac:dyDescent="0.25">
      <c r="A3" s="2" t="s">
        <v>0</v>
      </c>
      <c r="B3" s="2" t="s">
        <v>38</v>
      </c>
      <c r="C3" s="1"/>
      <c r="D3" s="1"/>
      <c r="E3" s="1"/>
      <c r="F3" s="1"/>
      <c r="G3" s="1"/>
      <c r="H3" s="1"/>
    </row>
    <row r="4" spans="1:25" ht="15" x14ac:dyDescent="0.25">
      <c r="A4" s="2" t="s">
        <v>1</v>
      </c>
      <c r="B4" s="2">
        <v>2023</v>
      </c>
      <c r="C4" s="1"/>
      <c r="D4" s="1"/>
      <c r="E4" s="1"/>
      <c r="F4" s="1"/>
      <c r="G4" s="1"/>
      <c r="H4" s="1"/>
    </row>
    <row r="5" spans="1:25" ht="14.45" x14ac:dyDescent="0.3">
      <c r="A5" s="2" t="s">
        <v>2</v>
      </c>
      <c r="B5" s="2" t="s">
        <v>3</v>
      </c>
      <c r="C5" s="1"/>
      <c r="D5" s="1"/>
      <c r="E5" s="1"/>
      <c r="F5" s="1"/>
      <c r="G5" s="1"/>
      <c r="H5" s="1"/>
    </row>
    <row r="6" spans="1:25" ht="14.45" x14ac:dyDescent="0.3">
      <c r="A6" s="2" t="s">
        <v>4</v>
      </c>
      <c r="B6" s="2" t="s">
        <v>52</v>
      </c>
      <c r="C6" s="1"/>
      <c r="D6" s="1"/>
      <c r="E6" s="1"/>
      <c r="F6" s="1"/>
      <c r="G6" s="1"/>
      <c r="H6" s="1"/>
    </row>
    <row r="7" spans="1:25" ht="15" x14ac:dyDescent="0.25">
      <c r="A7" s="2" t="s">
        <v>6</v>
      </c>
      <c r="B7" s="2" t="s">
        <v>7</v>
      </c>
      <c r="C7" s="1"/>
      <c r="D7" s="1"/>
      <c r="E7" s="1"/>
      <c r="F7" s="1"/>
      <c r="G7" s="1"/>
      <c r="H7" s="1"/>
      <c r="U7" s="19"/>
    </row>
    <row r="8" spans="1:25" ht="14.45" x14ac:dyDescent="0.3">
      <c r="A8" s="1"/>
      <c r="B8" s="1"/>
      <c r="C8" s="1"/>
      <c r="D8" s="1"/>
      <c r="E8" s="1"/>
      <c r="F8" s="1"/>
      <c r="G8" s="1"/>
      <c r="H8" s="1"/>
    </row>
    <row r="9" spans="1:25" ht="15" x14ac:dyDescent="0.25">
      <c r="A9" s="3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10</v>
      </c>
      <c r="G9" s="4" t="s">
        <v>13</v>
      </c>
      <c r="H9" s="4" t="s">
        <v>14</v>
      </c>
      <c r="W9" s="20"/>
      <c r="X9" s="20"/>
      <c r="Y9" s="20"/>
    </row>
    <row r="10" spans="1:25" ht="14.45" x14ac:dyDescent="0.3">
      <c r="A10" s="5" t="s">
        <v>15</v>
      </c>
      <c r="B10" s="6"/>
      <c r="C10" s="7" t="s">
        <v>10</v>
      </c>
      <c r="D10" s="6"/>
      <c r="E10" s="6"/>
      <c r="F10" s="7" t="s">
        <v>10</v>
      </c>
      <c r="G10" s="6"/>
      <c r="H10" s="6"/>
      <c r="T10" s="21"/>
      <c r="U10" s="22"/>
      <c r="W10" s="23"/>
    </row>
    <row r="11" spans="1:25" ht="15" x14ac:dyDescent="0.25">
      <c r="A11" s="8" t="s">
        <v>42</v>
      </c>
      <c r="B11" s="9">
        <f>E12+1</f>
        <v>37.574074074074083</v>
      </c>
      <c r="C11" s="7" t="s">
        <v>24</v>
      </c>
      <c r="D11" s="10">
        <v>0.18</v>
      </c>
      <c r="E11" s="9">
        <f>D11*E12</f>
        <v>6.5833333333333348</v>
      </c>
      <c r="F11" s="7" t="s">
        <v>53</v>
      </c>
      <c r="G11" s="10">
        <f>H13/E11/1000</f>
        <v>1.8055555555555554</v>
      </c>
      <c r="H11" s="9"/>
      <c r="T11" s="21"/>
      <c r="U11" s="22"/>
      <c r="W11" s="23"/>
    </row>
    <row r="12" spans="1:25" ht="14.45" x14ac:dyDescent="0.3">
      <c r="A12" s="8" t="s">
        <v>17</v>
      </c>
      <c r="B12" s="9">
        <f>((E12*D11)*1000)*1.2</f>
        <v>7900.0000000000018</v>
      </c>
      <c r="C12" s="7" t="s">
        <v>16</v>
      </c>
      <c r="D12" s="10">
        <f>H12/B12</f>
        <v>1.5046296296296295</v>
      </c>
      <c r="E12" s="18">
        <v>36.574074074074083</v>
      </c>
      <c r="F12" s="7" t="s">
        <v>41</v>
      </c>
      <c r="G12" s="18">
        <v>325</v>
      </c>
      <c r="H12" s="9">
        <f>E12*G12</f>
        <v>11886.574074074077</v>
      </c>
      <c r="R12" s="20"/>
      <c r="S12" s="24"/>
      <c r="T12" s="21"/>
      <c r="U12" s="24"/>
      <c r="W12" s="25"/>
    </row>
    <row r="13" spans="1:25" ht="14.45" x14ac:dyDescent="0.3">
      <c r="A13" s="5" t="s">
        <v>18</v>
      </c>
      <c r="B13" s="6"/>
      <c r="C13" s="7" t="s">
        <v>10</v>
      </c>
      <c r="D13" s="6"/>
      <c r="E13" s="6"/>
      <c r="F13" s="7" t="s">
        <v>10</v>
      </c>
      <c r="G13" s="6"/>
      <c r="H13" s="6">
        <f>SUM(H11:H12)</f>
        <v>11886.574074074077</v>
      </c>
      <c r="S13" s="24"/>
    </row>
    <row r="14" spans="1:25" ht="14.45" x14ac:dyDescent="0.3">
      <c r="A14" s="8" t="s">
        <v>10</v>
      </c>
      <c r="B14" s="9"/>
      <c r="C14" s="7" t="s">
        <v>10</v>
      </c>
      <c r="D14" s="9"/>
      <c r="E14" s="9"/>
      <c r="F14" s="7" t="s">
        <v>10</v>
      </c>
      <c r="G14" s="9"/>
      <c r="H14" s="9"/>
      <c r="Q14" s="26"/>
      <c r="R14" s="26"/>
      <c r="S14" s="27"/>
    </row>
    <row r="15" spans="1:25" ht="14.45" x14ac:dyDescent="0.3">
      <c r="A15" s="5" t="s">
        <v>19</v>
      </c>
      <c r="B15" s="6"/>
      <c r="C15" s="7" t="s">
        <v>10</v>
      </c>
      <c r="D15" s="6"/>
      <c r="E15" s="6"/>
      <c r="F15" s="7" t="s">
        <v>10</v>
      </c>
      <c r="G15" s="6"/>
      <c r="H15" s="6"/>
      <c r="S15" s="24"/>
      <c r="Y15" s="21"/>
    </row>
    <row r="16" spans="1:25" ht="15" x14ac:dyDescent="0.25">
      <c r="A16" s="8" t="s">
        <v>20</v>
      </c>
      <c r="B16" s="9"/>
      <c r="C16" s="7" t="s">
        <v>10</v>
      </c>
      <c r="D16" s="9"/>
      <c r="E16" s="9">
        <v>-9</v>
      </c>
      <c r="F16" s="7" t="s">
        <v>21</v>
      </c>
      <c r="G16" s="10">
        <v>35</v>
      </c>
      <c r="H16" s="9">
        <f>E16*G16</f>
        <v>-315</v>
      </c>
      <c r="S16" s="24"/>
    </row>
    <row r="17" spans="1:22" ht="15" x14ac:dyDescent="0.25">
      <c r="A17" s="8" t="s">
        <v>22</v>
      </c>
      <c r="B17" s="9"/>
      <c r="C17" s="7"/>
      <c r="D17" s="10"/>
      <c r="E17" s="9">
        <v>-68</v>
      </c>
      <c r="F17" s="7" t="s">
        <v>21</v>
      </c>
      <c r="G17" s="10">
        <v>23</v>
      </c>
      <c r="H17" s="9">
        <f>E17*G17</f>
        <v>-1564</v>
      </c>
      <c r="R17" s="20"/>
      <c r="S17" s="24"/>
    </row>
    <row r="18" spans="1:22" ht="15" x14ac:dyDescent="0.25">
      <c r="A18" s="14" t="s">
        <v>46</v>
      </c>
      <c r="E18" s="15">
        <v>-13</v>
      </c>
      <c r="F18" s="16" t="s">
        <v>40</v>
      </c>
      <c r="G18" s="10">
        <v>14</v>
      </c>
      <c r="H18" s="9">
        <f>E18*G18</f>
        <v>-182</v>
      </c>
      <c r="R18" s="20"/>
      <c r="S18" s="24"/>
    </row>
    <row r="19" spans="1:22" ht="15" x14ac:dyDescent="0.25">
      <c r="A19" s="8" t="s">
        <v>45</v>
      </c>
      <c r="B19" s="9"/>
      <c r="C19" s="7"/>
      <c r="D19" s="9"/>
      <c r="E19" s="9">
        <v>-60</v>
      </c>
      <c r="F19" s="7" t="s">
        <v>24</v>
      </c>
      <c r="G19" s="10"/>
      <c r="H19" s="9">
        <f>E19*G19</f>
        <v>0</v>
      </c>
      <c r="R19" s="20"/>
      <c r="S19" s="24"/>
    </row>
    <row r="20" spans="1:22" ht="14.45" x14ac:dyDescent="0.3">
      <c r="A20" s="8" t="s">
        <v>39</v>
      </c>
      <c r="B20" s="9"/>
      <c r="C20" s="7"/>
      <c r="D20" s="9"/>
      <c r="E20" s="9"/>
      <c r="F20" s="7" t="s">
        <v>24</v>
      </c>
      <c r="G20" s="10"/>
      <c r="H20" s="9">
        <f>E20*G20</f>
        <v>0</v>
      </c>
      <c r="R20" s="20"/>
      <c r="S20" s="24"/>
    </row>
    <row r="21" spans="1:22" ht="14.45" x14ac:dyDescent="0.3">
      <c r="R21" s="20"/>
      <c r="S21" s="24"/>
    </row>
    <row r="22" spans="1:22" ht="14.45" x14ac:dyDescent="0.3">
      <c r="A22" s="5" t="s">
        <v>25</v>
      </c>
      <c r="B22" s="6"/>
      <c r="C22" s="7" t="s">
        <v>10</v>
      </c>
      <c r="D22" s="6"/>
      <c r="E22" s="6"/>
      <c r="F22" s="7" t="s">
        <v>10</v>
      </c>
      <c r="G22" s="6"/>
      <c r="H22" s="6">
        <f>SUM(H15:H21)</f>
        <v>-2061</v>
      </c>
      <c r="R22" s="20"/>
      <c r="S22" s="24"/>
    </row>
    <row r="23" spans="1:22" ht="15" x14ac:dyDescent="0.25">
      <c r="A23" s="5" t="s">
        <v>26</v>
      </c>
      <c r="B23" s="6"/>
      <c r="C23" s="7" t="s">
        <v>10</v>
      </c>
      <c r="D23" s="6"/>
      <c r="E23" s="6"/>
      <c r="F23" s="7" t="s">
        <v>10</v>
      </c>
      <c r="G23" s="6"/>
      <c r="H23" s="6">
        <f>SUM(H13,H22)</f>
        <v>9825.5740740740766</v>
      </c>
      <c r="S23" s="24"/>
    </row>
    <row r="24" spans="1:22" ht="15" x14ac:dyDescent="0.25">
      <c r="A24" s="8" t="s">
        <v>10</v>
      </c>
      <c r="B24" s="9"/>
      <c r="C24" s="7" t="s">
        <v>10</v>
      </c>
      <c r="D24" s="9"/>
      <c r="E24" s="9"/>
      <c r="F24" s="7" t="s">
        <v>10</v>
      </c>
      <c r="G24" s="9"/>
      <c r="H24" s="9"/>
      <c r="Q24" s="19"/>
      <c r="R24" s="19"/>
      <c r="S24" s="28"/>
    </row>
    <row r="25" spans="1:22" ht="15" x14ac:dyDescent="0.25">
      <c r="A25" s="5" t="s">
        <v>27</v>
      </c>
      <c r="B25" s="6"/>
      <c r="C25" s="7" t="s">
        <v>10</v>
      </c>
      <c r="D25" s="6"/>
      <c r="E25" s="6"/>
      <c r="F25" s="7" t="s">
        <v>10</v>
      </c>
      <c r="G25" s="6"/>
      <c r="H25" s="6"/>
      <c r="Q25" s="19"/>
      <c r="R25" s="19"/>
      <c r="S25" s="28"/>
      <c r="U25" s="29"/>
    </row>
    <row r="26" spans="1:22" ht="15" x14ac:dyDescent="0.25">
      <c r="A26" s="8" t="s">
        <v>61</v>
      </c>
      <c r="B26" s="9"/>
      <c r="C26" s="7" t="s">
        <v>10</v>
      </c>
      <c r="D26" s="9"/>
      <c r="E26" s="9">
        <f>E19</f>
        <v>-60</v>
      </c>
      <c r="F26" s="7" t="s">
        <v>24</v>
      </c>
      <c r="G26" s="9">
        <v>23</v>
      </c>
      <c r="H26" s="9">
        <f t="shared" ref="H26:H31" si="0">E26*G26</f>
        <v>-1380</v>
      </c>
      <c r="Q26" s="19"/>
      <c r="R26" s="19"/>
      <c r="S26" s="28"/>
      <c r="U26" s="29"/>
    </row>
    <row r="27" spans="1:22" ht="15" x14ac:dyDescent="0.25">
      <c r="A27" s="8" t="s">
        <v>44</v>
      </c>
      <c r="B27" s="9"/>
      <c r="C27" s="7"/>
      <c r="D27" s="9"/>
      <c r="E27" s="9"/>
      <c r="F27" s="7" t="s">
        <v>24</v>
      </c>
      <c r="G27" s="9">
        <v>12</v>
      </c>
      <c r="H27" s="9">
        <f t="shared" si="0"/>
        <v>0</v>
      </c>
      <c r="S27" s="24"/>
      <c r="U27" s="29"/>
    </row>
    <row r="28" spans="1:22" ht="15" x14ac:dyDescent="0.25">
      <c r="A28" s="8" t="s">
        <v>28</v>
      </c>
      <c r="B28" s="9"/>
      <c r="C28" s="7" t="s">
        <v>10</v>
      </c>
      <c r="D28" s="9"/>
      <c r="E28" s="9">
        <v>-1</v>
      </c>
      <c r="F28" s="7" t="s">
        <v>10</v>
      </c>
      <c r="G28" s="9">
        <v>95</v>
      </c>
      <c r="H28" s="9">
        <f t="shared" si="0"/>
        <v>-95</v>
      </c>
      <c r="S28" s="24"/>
      <c r="U28" s="29"/>
    </row>
    <row r="29" spans="1:22" ht="15" x14ac:dyDescent="0.25">
      <c r="A29" s="8" t="s">
        <v>29</v>
      </c>
      <c r="B29" s="9"/>
      <c r="C29" s="7" t="s">
        <v>10</v>
      </c>
      <c r="D29" s="9"/>
      <c r="E29" s="11">
        <v>-0.33</v>
      </c>
      <c r="F29" s="7" t="s">
        <v>10</v>
      </c>
      <c r="G29" s="9">
        <v>333</v>
      </c>
      <c r="H29" s="9">
        <f t="shared" si="0"/>
        <v>-109.89</v>
      </c>
      <c r="R29" s="20"/>
      <c r="S29" s="24"/>
      <c r="U29" s="29"/>
    </row>
    <row r="30" spans="1:22" ht="15" x14ac:dyDescent="0.25">
      <c r="A30" s="8" t="s">
        <v>30</v>
      </c>
      <c r="B30" s="9"/>
      <c r="C30" s="7"/>
      <c r="D30" s="9"/>
      <c r="E30" s="9">
        <v>-4</v>
      </c>
      <c r="F30" s="7"/>
      <c r="G30" s="9">
        <v>650</v>
      </c>
      <c r="H30" s="9">
        <f t="shared" si="0"/>
        <v>-2600</v>
      </c>
      <c r="R30" s="20"/>
      <c r="S30" s="24"/>
      <c r="U30" s="29"/>
      <c r="V30" s="13"/>
    </row>
    <row r="31" spans="1:22" ht="15" x14ac:dyDescent="0.25">
      <c r="A31" s="8" t="s">
        <v>43</v>
      </c>
      <c r="B31" s="9"/>
      <c r="C31" s="7" t="s">
        <v>10</v>
      </c>
      <c r="D31" s="9"/>
      <c r="E31" s="9">
        <v>-4</v>
      </c>
      <c r="F31" s="7" t="s">
        <v>10</v>
      </c>
      <c r="G31" s="9">
        <v>700</v>
      </c>
      <c r="H31" s="9">
        <f t="shared" si="0"/>
        <v>-2800</v>
      </c>
      <c r="R31" s="30"/>
      <c r="S31" s="24"/>
      <c r="U31" s="29"/>
      <c r="V31" s="13"/>
    </row>
    <row r="32" spans="1:22" ht="15" x14ac:dyDescent="0.25">
      <c r="A32" s="8" t="s">
        <v>31</v>
      </c>
      <c r="B32" s="9"/>
      <c r="C32" s="7" t="s">
        <v>10</v>
      </c>
      <c r="D32" s="9"/>
      <c r="E32" s="9"/>
      <c r="F32" s="7" t="s">
        <v>10</v>
      </c>
      <c r="G32" s="9"/>
      <c r="H32" s="9">
        <v>-500</v>
      </c>
      <c r="R32" s="20"/>
      <c r="S32" s="24"/>
      <c r="U32" s="29"/>
    </row>
    <row r="33" spans="1:26" ht="15" x14ac:dyDescent="0.25">
      <c r="A33" s="5" t="s">
        <v>32</v>
      </c>
      <c r="B33" s="6"/>
      <c r="C33" s="7" t="s">
        <v>10</v>
      </c>
      <c r="D33" s="6"/>
      <c r="E33" s="6"/>
      <c r="F33" s="7" t="s">
        <v>10</v>
      </c>
      <c r="G33" s="6"/>
      <c r="H33" s="6">
        <f>SUM(H26:H32)</f>
        <v>-7484.89</v>
      </c>
      <c r="R33" s="20"/>
      <c r="S33" s="24"/>
      <c r="U33" s="29"/>
    </row>
    <row r="34" spans="1:26" ht="15" x14ac:dyDescent="0.25">
      <c r="A34" s="8" t="s">
        <v>33</v>
      </c>
      <c r="B34" s="9"/>
      <c r="C34" s="7" t="s">
        <v>10</v>
      </c>
      <c r="D34" s="9"/>
      <c r="E34" s="9"/>
      <c r="F34" s="7" t="s">
        <v>10</v>
      </c>
      <c r="G34" s="9"/>
      <c r="H34" s="9">
        <f>SUM(H23,H33)</f>
        <v>2340.6840740740763</v>
      </c>
      <c r="R34" s="20"/>
      <c r="S34" s="24"/>
      <c r="U34" s="29"/>
    </row>
    <row r="35" spans="1:26" ht="15" x14ac:dyDescent="0.25">
      <c r="A35" s="1"/>
      <c r="B35" s="1"/>
      <c r="C35" s="1"/>
      <c r="D35" s="1"/>
      <c r="E35" s="1"/>
      <c r="F35" s="1"/>
      <c r="G35" s="1"/>
      <c r="H35" s="1"/>
      <c r="R35" s="20"/>
      <c r="S35" s="24"/>
      <c r="T35" s="31"/>
      <c r="U35" s="32"/>
    </row>
    <row r="36" spans="1:26" ht="15" x14ac:dyDescent="0.25">
      <c r="A36" s="1" t="s">
        <v>58</v>
      </c>
      <c r="B36" s="1"/>
      <c r="C36" s="1"/>
      <c r="D36" s="1"/>
      <c r="E36" s="1"/>
      <c r="F36" s="1"/>
      <c r="G36" s="1"/>
      <c r="H36" s="1"/>
      <c r="R36" s="20"/>
      <c r="S36" s="24"/>
      <c r="T36" s="31"/>
      <c r="U36" s="32"/>
    </row>
    <row r="37" spans="1:26" s="17" customFormat="1" ht="15" x14ac:dyDescent="0.25">
      <c r="A37" s="42" t="s">
        <v>34</v>
      </c>
      <c r="B37" s="43"/>
      <c r="C37" s="43"/>
      <c r="D37" s="43"/>
      <c r="E37" s="43"/>
      <c r="F37" s="43"/>
      <c r="G37" s="43"/>
      <c r="H37" s="43"/>
      <c r="Q37" s="12"/>
      <c r="R37" s="12"/>
      <c r="S37" s="24"/>
      <c r="T37" s="31"/>
      <c r="U37" s="32"/>
      <c r="V37" s="31"/>
      <c r="W37" s="12"/>
      <c r="X37" s="12"/>
      <c r="Y37" s="12"/>
      <c r="Z37" s="12"/>
    </row>
    <row r="38" spans="1:26" ht="15" x14ac:dyDescent="0.25">
      <c r="A38" s="2" t="s">
        <v>35</v>
      </c>
      <c r="B38" s="1"/>
      <c r="C38" s="1"/>
      <c r="D38" s="1"/>
      <c r="E38" s="1"/>
      <c r="F38" s="1"/>
      <c r="G38" s="1"/>
      <c r="H38" s="1"/>
      <c r="Q38" s="13"/>
      <c r="R38" s="13"/>
      <c r="S38" s="33"/>
      <c r="T38" s="13"/>
      <c r="U38" s="34"/>
      <c r="W38" s="35"/>
      <c r="X38" s="36"/>
      <c r="Y38" s="37"/>
      <c r="Z38" s="38"/>
    </row>
    <row r="39" spans="1:26" ht="15" x14ac:dyDescent="0.25">
      <c r="A39" s="2" t="s">
        <v>49</v>
      </c>
      <c r="B39" s="1"/>
      <c r="C39" s="1"/>
      <c r="D39" s="1"/>
      <c r="E39" s="1"/>
      <c r="F39" s="1"/>
      <c r="G39" s="1"/>
      <c r="H39" s="1"/>
      <c r="S39" s="24"/>
      <c r="U39" s="29"/>
      <c r="W39" s="29"/>
      <c r="Y39" s="39"/>
    </row>
    <row r="40" spans="1:26" ht="15" x14ac:dyDescent="0.25">
      <c r="A40" s="2" t="s">
        <v>54</v>
      </c>
      <c r="B40" s="1"/>
      <c r="C40" s="1"/>
      <c r="D40" s="1"/>
      <c r="E40" s="1"/>
      <c r="F40" s="1"/>
      <c r="G40" s="1"/>
      <c r="H40" s="1"/>
      <c r="S40" s="24"/>
      <c r="U40" s="29"/>
      <c r="W40" s="29"/>
      <c r="Y40" s="39"/>
    </row>
    <row r="41" spans="1:26" ht="15" x14ac:dyDescent="0.25">
      <c r="A41" s="50" t="s">
        <v>47</v>
      </c>
      <c r="B41" s="50"/>
      <c r="C41" s="50"/>
      <c r="D41" s="1"/>
      <c r="E41" s="1"/>
      <c r="F41" s="1"/>
      <c r="G41" s="1"/>
      <c r="H41" s="1"/>
      <c r="S41" s="24"/>
      <c r="U41" s="29"/>
      <c r="W41" s="29"/>
      <c r="Y41" s="39"/>
    </row>
    <row r="42" spans="1:26" ht="15" x14ac:dyDescent="0.25">
      <c r="A42" s="50" t="s">
        <v>48</v>
      </c>
      <c r="B42" s="50"/>
      <c r="C42" s="50"/>
      <c r="D42" s="1"/>
      <c r="E42" s="1"/>
      <c r="F42" s="1"/>
      <c r="G42" s="1"/>
      <c r="H42" s="1"/>
      <c r="S42" s="24"/>
      <c r="U42" s="29"/>
      <c r="W42" s="29"/>
      <c r="Y42" s="39"/>
    </row>
    <row r="43" spans="1:26" ht="15" x14ac:dyDescent="0.25">
      <c r="A43" s="2" t="s">
        <v>51</v>
      </c>
      <c r="B43" s="50"/>
      <c r="C43" s="50"/>
      <c r="D43" s="1"/>
      <c r="E43" s="1"/>
      <c r="F43" s="1"/>
      <c r="G43" s="1"/>
      <c r="H43" s="1"/>
      <c r="S43" s="24"/>
      <c r="U43" s="29"/>
      <c r="W43" s="29"/>
      <c r="Y43" s="39"/>
    </row>
    <row r="44" spans="1:26" ht="15" x14ac:dyDescent="0.25">
      <c r="A44" s="50" t="s">
        <v>57</v>
      </c>
      <c r="B44" s="50"/>
      <c r="C44" s="50"/>
      <c r="D44" s="1"/>
      <c r="E44" s="1"/>
      <c r="F44" s="1"/>
      <c r="G44" s="1"/>
      <c r="H44" s="1"/>
      <c r="S44" s="24"/>
      <c r="U44" s="29"/>
      <c r="X44" s="29"/>
    </row>
    <row r="45" spans="1:26" ht="15" x14ac:dyDescent="0.25">
      <c r="S45" s="24"/>
      <c r="T45" s="40"/>
      <c r="U45" s="29"/>
      <c r="X45" s="29"/>
    </row>
    <row r="46" spans="1:26" ht="15" x14ac:dyDescent="0.25">
      <c r="S46" s="24"/>
      <c r="T46" s="40"/>
      <c r="U46" s="29"/>
      <c r="X46" s="29"/>
    </row>
    <row r="47" spans="1:26" s="46" customFormat="1" ht="15" x14ac:dyDescent="0.25">
      <c r="A47" s="44" t="s">
        <v>74</v>
      </c>
      <c r="B47" s="45"/>
      <c r="C47" s="45"/>
      <c r="D47" s="45"/>
      <c r="E47" s="45"/>
      <c r="F47" s="45"/>
      <c r="G47" s="45"/>
      <c r="H47" s="45"/>
      <c r="Q47" s="47"/>
      <c r="R47" s="47"/>
      <c r="S47" s="47"/>
      <c r="T47" s="48"/>
      <c r="U47" s="47"/>
      <c r="V47" s="47"/>
      <c r="W47" s="47"/>
      <c r="X47" s="47"/>
      <c r="Y47" s="47"/>
      <c r="Z47" s="47"/>
    </row>
    <row r="48" spans="1:26" ht="15" x14ac:dyDescent="0.25">
      <c r="A48" s="1"/>
      <c r="B48" s="1"/>
      <c r="C48" s="1"/>
      <c r="D48" s="1"/>
      <c r="E48" s="1"/>
      <c r="F48" s="1"/>
      <c r="G48" s="1"/>
      <c r="H48" s="1"/>
      <c r="S48" s="24"/>
      <c r="T48" s="40"/>
      <c r="X48" s="29"/>
    </row>
    <row r="49" spans="1:8" ht="15" x14ac:dyDescent="0.25">
      <c r="A49" s="2" t="s">
        <v>36</v>
      </c>
      <c r="B49" s="1"/>
      <c r="C49" s="1"/>
      <c r="D49" s="1"/>
      <c r="E49" s="1"/>
      <c r="F49" s="1"/>
      <c r="G49" s="1"/>
      <c r="H49" s="1"/>
    </row>
    <row r="50" spans="1:8" ht="15" x14ac:dyDescent="0.25">
      <c r="A50" s="2" t="s">
        <v>37</v>
      </c>
      <c r="B50" s="1"/>
      <c r="C50" s="1"/>
      <c r="D50" s="1"/>
      <c r="E50" s="1"/>
      <c r="F50" s="1"/>
      <c r="G50" s="1"/>
      <c r="H50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8119-5892-4AFC-B8EE-BB8A093E461E}">
  <dimension ref="A1:H49"/>
  <sheetViews>
    <sheetView zoomScaleNormal="100" workbookViewId="0">
      <selection activeCell="B3" sqref="B3"/>
    </sheetView>
  </sheetViews>
  <sheetFormatPr defaultRowHeight="12" x14ac:dyDescent="0.2"/>
  <cols>
    <col min="1" max="1" width="34.7109375" customWidth="1"/>
    <col min="2" max="2" width="10.140625" customWidth="1"/>
    <col min="3" max="7" width="7.7109375" customWidth="1"/>
    <col min="8" max="8" width="10.28515625" customWidth="1"/>
  </cols>
  <sheetData>
    <row r="1" spans="1:8" ht="15" x14ac:dyDescent="0.25">
      <c r="A1" s="1" t="s">
        <v>38</v>
      </c>
      <c r="B1" s="1"/>
      <c r="C1" s="1"/>
      <c r="D1" s="1"/>
      <c r="E1" s="1"/>
      <c r="F1" s="1"/>
      <c r="G1" s="1"/>
      <c r="H1" s="1"/>
    </row>
    <row r="2" spans="1:8" ht="15" x14ac:dyDescent="0.25">
      <c r="A2" s="2" t="s">
        <v>0</v>
      </c>
      <c r="B2" s="2" t="s">
        <v>38</v>
      </c>
      <c r="C2" s="1"/>
      <c r="D2" s="1"/>
      <c r="E2" s="1"/>
      <c r="F2" s="1"/>
      <c r="G2" s="1"/>
      <c r="H2" s="1"/>
    </row>
    <row r="3" spans="1:8" ht="15" x14ac:dyDescent="0.25">
      <c r="A3" s="2" t="s">
        <v>1</v>
      </c>
      <c r="B3" s="2">
        <v>2023</v>
      </c>
      <c r="C3" s="1"/>
      <c r="D3" s="1"/>
      <c r="E3" s="1"/>
      <c r="F3" s="1"/>
      <c r="G3" s="1"/>
      <c r="H3" s="1"/>
    </row>
    <row r="4" spans="1:8" ht="14.45" x14ac:dyDescent="0.3">
      <c r="A4" s="2" t="s">
        <v>2</v>
      </c>
      <c r="B4" s="2" t="s">
        <v>3</v>
      </c>
      <c r="C4" s="1"/>
      <c r="D4" s="1"/>
      <c r="E4" s="1"/>
      <c r="F4" s="1"/>
      <c r="G4" s="1"/>
      <c r="H4" s="1"/>
    </row>
    <row r="5" spans="1:8" ht="14.45" x14ac:dyDescent="0.3">
      <c r="A5" s="2" t="s">
        <v>4</v>
      </c>
      <c r="B5" s="2" t="s">
        <v>5</v>
      </c>
      <c r="C5" s="1"/>
      <c r="D5" s="1"/>
      <c r="E5" s="1"/>
      <c r="F5" s="1"/>
      <c r="G5" s="1"/>
      <c r="H5" s="1"/>
    </row>
    <row r="6" spans="1:8" ht="15" x14ac:dyDescent="0.25">
      <c r="A6" s="2" t="s">
        <v>6</v>
      </c>
      <c r="B6" s="2" t="s">
        <v>7</v>
      </c>
      <c r="C6" s="1"/>
      <c r="D6" s="1"/>
      <c r="E6" s="1"/>
      <c r="F6" s="1"/>
      <c r="G6" s="1"/>
      <c r="H6" s="1"/>
    </row>
    <row r="7" spans="1:8" ht="14.45" x14ac:dyDescent="0.3">
      <c r="A7" s="1"/>
      <c r="B7" s="1"/>
      <c r="C7" s="1"/>
      <c r="D7" s="1"/>
      <c r="E7" s="1"/>
      <c r="F7" s="1"/>
      <c r="G7" s="1"/>
      <c r="H7" s="1"/>
    </row>
    <row r="8" spans="1:8" ht="15" x14ac:dyDescent="0.25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</row>
    <row r="9" spans="1:8" ht="14.45" x14ac:dyDescent="0.3">
      <c r="A9" s="5" t="s">
        <v>15</v>
      </c>
      <c r="B9" s="6"/>
      <c r="C9" s="7" t="s">
        <v>10</v>
      </c>
      <c r="D9" s="6"/>
      <c r="E9" s="6"/>
      <c r="F9" s="7" t="s">
        <v>10</v>
      </c>
      <c r="G9" s="6"/>
      <c r="H9" s="6"/>
    </row>
    <row r="10" spans="1:8" ht="15" x14ac:dyDescent="0.25">
      <c r="A10" s="8" t="s">
        <v>42</v>
      </c>
      <c r="B10" s="9">
        <f>E11+1</f>
        <v>39.89</v>
      </c>
      <c r="C10" s="7" t="s">
        <v>24</v>
      </c>
      <c r="D10" s="10">
        <v>0.18</v>
      </c>
      <c r="E10" s="9">
        <f>D10*E11</f>
        <v>7.0001999999999995</v>
      </c>
      <c r="F10" s="7" t="s">
        <v>53</v>
      </c>
      <c r="G10" s="10">
        <f>H12/E10/1000</f>
        <v>1.8055555555555556</v>
      </c>
      <c r="H10" s="9"/>
    </row>
    <row r="11" spans="1:8" ht="14.45" x14ac:dyDescent="0.3">
      <c r="A11" s="8" t="s">
        <v>17</v>
      </c>
      <c r="B11" s="9">
        <f>((E11*D10)*1000)*1.2</f>
        <v>8400.24</v>
      </c>
      <c r="C11" s="7" t="s">
        <v>16</v>
      </c>
      <c r="D11" s="10">
        <f>H11/B11</f>
        <v>1.5046296296296298</v>
      </c>
      <c r="E11" s="18">
        <v>38.89</v>
      </c>
      <c r="F11" s="7" t="s">
        <v>24</v>
      </c>
      <c r="G11" s="18">
        <v>325</v>
      </c>
      <c r="H11" s="9">
        <f>E11*G11</f>
        <v>12639.25</v>
      </c>
    </row>
    <row r="12" spans="1:8" ht="14.45" x14ac:dyDescent="0.3">
      <c r="A12" s="5" t="s">
        <v>18</v>
      </c>
      <c r="B12" s="6"/>
      <c r="C12" s="7" t="s">
        <v>10</v>
      </c>
      <c r="D12" s="6"/>
      <c r="E12" s="6"/>
      <c r="F12" s="7" t="s">
        <v>10</v>
      </c>
      <c r="G12" s="6"/>
      <c r="H12" s="6">
        <f>SUM(H10:H11)</f>
        <v>12639.25</v>
      </c>
    </row>
    <row r="13" spans="1:8" ht="14.45" x14ac:dyDescent="0.3">
      <c r="A13" s="8" t="s">
        <v>10</v>
      </c>
      <c r="B13" s="9"/>
      <c r="C13" s="7" t="s">
        <v>10</v>
      </c>
      <c r="D13" s="9"/>
      <c r="E13" s="9"/>
      <c r="F13" s="7" t="s">
        <v>10</v>
      </c>
      <c r="G13" s="9"/>
      <c r="H13" s="9"/>
    </row>
    <row r="14" spans="1:8" ht="15" x14ac:dyDescent="0.25">
      <c r="A14" s="5" t="s">
        <v>19</v>
      </c>
      <c r="B14" s="6"/>
      <c r="C14" s="7" t="s">
        <v>10</v>
      </c>
      <c r="D14" s="6"/>
      <c r="E14" s="6"/>
      <c r="F14" s="7" t="s">
        <v>10</v>
      </c>
      <c r="G14" s="6"/>
      <c r="H14" s="6"/>
    </row>
    <row r="15" spans="1:8" ht="15" x14ac:dyDescent="0.25">
      <c r="A15" s="8" t="s">
        <v>20</v>
      </c>
      <c r="B15" s="9"/>
      <c r="C15" s="7" t="s">
        <v>10</v>
      </c>
      <c r="D15" s="9"/>
      <c r="E15" s="9">
        <v>-9</v>
      </c>
      <c r="F15" s="7" t="s">
        <v>21</v>
      </c>
      <c r="G15" s="10">
        <v>35</v>
      </c>
      <c r="H15" s="9">
        <f>E15*G15</f>
        <v>-315</v>
      </c>
    </row>
    <row r="16" spans="1:8" ht="15" x14ac:dyDescent="0.25">
      <c r="A16" s="8" t="s">
        <v>22</v>
      </c>
      <c r="B16" s="9"/>
      <c r="C16" s="7"/>
      <c r="D16" s="10"/>
      <c r="E16" s="9">
        <v>-74</v>
      </c>
      <c r="F16" s="7" t="s">
        <v>21</v>
      </c>
      <c r="G16" s="10">
        <v>23</v>
      </c>
      <c r="H16" s="9">
        <f>E16*G16</f>
        <v>-1702</v>
      </c>
    </row>
    <row r="17" spans="1:8" ht="15" x14ac:dyDescent="0.25">
      <c r="A17" s="14" t="s">
        <v>46</v>
      </c>
      <c r="E17" s="15">
        <v>-13</v>
      </c>
      <c r="F17" s="16" t="s">
        <v>40</v>
      </c>
      <c r="G17" s="10">
        <v>14</v>
      </c>
      <c r="H17" s="9">
        <f>E17*G17</f>
        <v>-182</v>
      </c>
    </row>
    <row r="18" spans="1:8" ht="15" x14ac:dyDescent="0.25">
      <c r="A18" s="8" t="s">
        <v>45</v>
      </c>
      <c r="B18" s="9"/>
      <c r="C18" s="7" t="s">
        <v>10</v>
      </c>
      <c r="D18" s="9"/>
      <c r="E18" s="9">
        <v>-60</v>
      </c>
      <c r="F18" s="7" t="s">
        <v>24</v>
      </c>
      <c r="G18" s="10"/>
      <c r="H18" s="9">
        <f>E18*G18</f>
        <v>0</v>
      </c>
    </row>
    <row r="19" spans="1:8" ht="15" x14ac:dyDescent="0.25">
      <c r="A19" s="8" t="s">
        <v>39</v>
      </c>
      <c r="B19" s="9"/>
      <c r="C19" s="7"/>
      <c r="D19" s="9"/>
      <c r="E19" s="9"/>
      <c r="F19" s="7" t="s">
        <v>24</v>
      </c>
      <c r="G19" s="10"/>
      <c r="H19" s="9">
        <f>E19*G19</f>
        <v>0</v>
      </c>
    </row>
    <row r="21" spans="1:8" ht="15" x14ac:dyDescent="0.25">
      <c r="A21" s="5" t="s">
        <v>25</v>
      </c>
      <c r="B21" s="6"/>
      <c r="C21" s="7" t="s">
        <v>10</v>
      </c>
      <c r="D21" s="6"/>
      <c r="E21" s="6"/>
      <c r="F21" s="7" t="s">
        <v>10</v>
      </c>
      <c r="G21" s="6"/>
      <c r="H21" s="6">
        <f>SUM(H14:H20)</f>
        <v>-2199</v>
      </c>
    </row>
    <row r="22" spans="1:8" ht="15" x14ac:dyDescent="0.25">
      <c r="A22" s="5" t="s">
        <v>26</v>
      </c>
      <c r="B22" s="6"/>
      <c r="C22" s="7" t="s">
        <v>10</v>
      </c>
      <c r="D22" s="6"/>
      <c r="E22" s="6"/>
      <c r="F22" s="7" t="s">
        <v>10</v>
      </c>
      <c r="G22" s="6"/>
      <c r="H22" s="6">
        <f>SUM(H12,H21)</f>
        <v>10440.25</v>
      </c>
    </row>
    <row r="23" spans="1:8" ht="15" x14ac:dyDescent="0.25">
      <c r="A23" s="8" t="s">
        <v>10</v>
      </c>
      <c r="B23" s="9"/>
      <c r="C23" s="7" t="s">
        <v>10</v>
      </c>
      <c r="D23" s="9"/>
      <c r="E23" s="9"/>
      <c r="F23" s="7" t="s">
        <v>10</v>
      </c>
      <c r="G23" s="9"/>
      <c r="H23" s="9"/>
    </row>
    <row r="24" spans="1:8" ht="15" x14ac:dyDescent="0.25">
      <c r="A24" s="5" t="s">
        <v>27</v>
      </c>
      <c r="B24" s="6"/>
      <c r="C24" s="7" t="s">
        <v>10</v>
      </c>
      <c r="D24" s="6"/>
      <c r="E24" s="6"/>
      <c r="F24" s="7" t="s">
        <v>10</v>
      </c>
      <c r="G24" s="6"/>
      <c r="H24" s="6"/>
    </row>
    <row r="25" spans="1:8" ht="15" x14ac:dyDescent="0.25">
      <c r="A25" s="8" t="s">
        <v>61</v>
      </c>
      <c r="B25" s="9"/>
      <c r="C25" s="7" t="s">
        <v>10</v>
      </c>
      <c r="D25" s="9"/>
      <c r="E25" s="9">
        <f>E18</f>
        <v>-60</v>
      </c>
      <c r="F25" s="7" t="s">
        <v>24</v>
      </c>
      <c r="G25" s="9">
        <v>23</v>
      </c>
      <c r="H25" s="9">
        <f t="shared" ref="H25:H30" si="0">E25*G25</f>
        <v>-1380</v>
      </c>
    </row>
    <row r="26" spans="1:8" ht="15" x14ac:dyDescent="0.25">
      <c r="A26" s="8" t="s">
        <v>44</v>
      </c>
      <c r="B26" s="9"/>
      <c r="C26" s="7"/>
      <c r="D26" s="9"/>
      <c r="E26" s="9"/>
      <c r="F26" s="7" t="s">
        <v>24</v>
      </c>
      <c r="G26" s="9">
        <v>12</v>
      </c>
      <c r="H26" s="9">
        <f t="shared" si="0"/>
        <v>0</v>
      </c>
    </row>
    <row r="27" spans="1:8" ht="15" x14ac:dyDescent="0.25">
      <c r="A27" s="8" t="s">
        <v>28</v>
      </c>
      <c r="B27" s="9"/>
      <c r="C27" s="7" t="s">
        <v>10</v>
      </c>
      <c r="D27" s="9"/>
      <c r="E27" s="9">
        <v>-1</v>
      </c>
      <c r="F27" s="7" t="s">
        <v>10</v>
      </c>
      <c r="G27" s="9">
        <v>95</v>
      </c>
      <c r="H27" s="9">
        <f t="shared" si="0"/>
        <v>-95</v>
      </c>
    </row>
    <row r="28" spans="1:8" ht="15" x14ac:dyDescent="0.25">
      <c r="A28" s="8" t="s">
        <v>29</v>
      </c>
      <c r="B28" s="9"/>
      <c r="C28" s="7" t="s">
        <v>10</v>
      </c>
      <c r="D28" s="9"/>
      <c r="E28" s="11">
        <v>-0.33</v>
      </c>
      <c r="F28" s="7" t="s">
        <v>10</v>
      </c>
      <c r="G28" s="9">
        <v>333</v>
      </c>
      <c r="H28" s="9">
        <f t="shared" si="0"/>
        <v>-109.89</v>
      </c>
    </row>
    <row r="29" spans="1:8" ht="15" x14ac:dyDescent="0.25">
      <c r="A29" s="8" t="s">
        <v>30</v>
      </c>
      <c r="B29" s="9"/>
      <c r="C29" s="7"/>
      <c r="D29" s="9"/>
      <c r="E29" s="9">
        <v>-4</v>
      </c>
      <c r="F29" s="7"/>
      <c r="G29" s="9">
        <v>700</v>
      </c>
      <c r="H29" s="9">
        <f t="shared" si="0"/>
        <v>-2800</v>
      </c>
    </row>
    <row r="30" spans="1:8" ht="15" x14ac:dyDescent="0.25">
      <c r="A30" s="8" t="s">
        <v>43</v>
      </c>
      <c r="B30" s="9"/>
      <c r="C30" s="7" t="s">
        <v>10</v>
      </c>
      <c r="D30" s="9"/>
      <c r="E30" s="9">
        <v>-4</v>
      </c>
      <c r="F30" s="7" t="s">
        <v>10</v>
      </c>
      <c r="G30" s="9">
        <v>700</v>
      </c>
      <c r="H30" s="9">
        <f t="shared" si="0"/>
        <v>-2800</v>
      </c>
    </row>
    <row r="31" spans="1:8" ht="15" x14ac:dyDescent="0.25">
      <c r="A31" s="8" t="s">
        <v>31</v>
      </c>
      <c r="B31" s="9"/>
      <c r="C31" s="7" t="s">
        <v>10</v>
      </c>
      <c r="D31" s="9"/>
      <c r="E31" s="9"/>
      <c r="F31" s="7" t="s">
        <v>10</v>
      </c>
      <c r="G31" s="9"/>
      <c r="H31" s="9">
        <v>-500</v>
      </c>
    </row>
    <row r="32" spans="1:8" ht="15" x14ac:dyDescent="0.25">
      <c r="A32" s="5" t="s">
        <v>32</v>
      </c>
      <c r="B32" s="6"/>
      <c r="C32" s="7" t="s">
        <v>10</v>
      </c>
      <c r="D32" s="6"/>
      <c r="E32" s="6"/>
      <c r="F32" s="7" t="s">
        <v>10</v>
      </c>
      <c r="G32" s="6"/>
      <c r="H32" s="6">
        <f>SUM(H25:H31)</f>
        <v>-7684.89</v>
      </c>
    </row>
    <row r="33" spans="1:8" ht="15" x14ac:dyDescent="0.25">
      <c r="A33" s="8" t="s">
        <v>33</v>
      </c>
      <c r="B33" s="9"/>
      <c r="C33" s="7" t="s">
        <v>10</v>
      </c>
      <c r="D33" s="9"/>
      <c r="E33" s="9"/>
      <c r="F33" s="7" t="s">
        <v>10</v>
      </c>
      <c r="G33" s="9"/>
      <c r="H33" s="9">
        <f>SUM(H22,H32)</f>
        <v>2755.3599999999997</v>
      </c>
    </row>
    <row r="34" spans="1:8" ht="15" x14ac:dyDescent="0.25">
      <c r="A34" s="1"/>
      <c r="B34" s="1"/>
      <c r="C34" s="1"/>
      <c r="D34" s="1"/>
      <c r="E34" s="1"/>
      <c r="F34" s="1"/>
      <c r="G34" s="1"/>
      <c r="H34" s="1"/>
    </row>
    <row r="35" spans="1:8" ht="15" x14ac:dyDescent="0.25">
      <c r="A35" s="1" t="s">
        <v>58</v>
      </c>
      <c r="B35" s="1"/>
      <c r="C35" s="1"/>
      <c r="D35" s="1"/>
      <c r="E35" s="1"/>
      <c r="F35" s="1"/>
      <c r="G35" s="1"/>
      <c r="H35" s="1"/>
    </row>
    <row r="36" spans="1:8" ht="15" x14ac:dyDescent="0.25">
      <c r="A36" s="42" t="s">
        <v>34</v>
      </c>
      <c r="B36" s="43"/>
      <c r="C36" s="43"/>
      <c r="D36" s="43"/>
      <c r="E36" s="43"/>
      <c r="F36" s="43"/>
      <c r="G36" s="43"/>
      <c r="H36" s="43"/>
    </row>
    <row r="37" spans="1:8" ht="15" x14ac:dyDescent="0.25">
      <c r="A37" s="2" t="s">
        <v>35</v>
      </c>
      <c r="B37" s="1"/>
      <c r="C37" s="1"/>
      <c r="D37" s="1"/>
      <c r="E37" s="1"/>
      <c r="F37" s="1"/>
      <c r="G37" s="1"/>
      <c r="H37" s="1"/>
    </row>
    <row r="38" spans="1:8" ht="15" x14ac:dyDescent="0.25">
      <c r="A38" s="2" t="s">
        <v>49</v>
      </c>
      <c r="B38" s="1"/>
      <c r="C38" s="1"/>
      <c r="D38" s="1"/>
      <c r="E38" s="1"/>
      <c r="F38" s="1"/>
      <c r="G38" s="1"/>
      <c r="H38" s="1"/>
    </row>
    <row r="39" spans="1:8" ht="15" x14ac:dyDescent="0.25">
      <c r="A39" s="2" t="s">
        <v>54</v>
      </c>
      <c r="B39" s="1"/>
      <c r="C39" s="1"/>
      <c r="D39" s="1"/>
      <c r="E39" s="1"/>
      <c r="F39" s="1"/>
      <c r="G39" s="1"/>
      <c r="H39" s="1"/>
    </row>
    <row r="40" spans="1:8" ht="15" x14ac:dyDescent="0.25">
      <c r="A40" s="50" t="s">
        <v>47</v>
      </c>
      <c r="B40" s="50"/>
      <c r="C40" s="50"/>
      <c r="D40" s="1"/>
      <c r="E40" s="1"/>
      <c r="F40" s="1"/>
      <c r="G40" s="1"/>
      <c r="H40" s="1"/>
    </row>
    <row r="41" spans="1:8" ht="15" x14ac:dyDescent="0.25">
      <c r="A41" s="50" t="s">
        <v>48</v>
      </c>
      <c r="B41" s="50"/>
      <c r="C41" s="50"/>
      <c r="D41" s="1"/>
      <c r="E41" s="1"/>
      <c r="F41" s="1"/>
      <c r="G41" s="1"/>
      <c r="H41" s="1"/>
    </row>
    <row r="42" spans="1:8" ht="15" x14ac:dyDescent="0.25">
      <c r="A42" s="2" t="s">
        <v>51</v>
      </c>
      <c r="B42" s="50"/>
      <c r="C42" s="50"/>
      <c r="D42" s="1"/>
      <c r="E42" s="1"/>
      <c r="F42" s="1"/>
      <c r="G42" s="1"/>
      <c r="H42" s="1"/>
    </row>
    <row r="43" spans="1:8" ht="15" x14ac:dyDescent="0.25">
      <c r="A43" s="50" t="s">
        <v>57</v>
      </c>
      <c r="B43" s="50"/>
      <c r="C43" s="50"/>
      <c r="D43" s="1"/>
      <c r="E43" s="1"/>
      <c r="F43" s="1"/>
      <c r="G43" s="1"/>
      <c r="H43" s="1"/>
    </row>
    <row r="44" spans="1:8" ht="15" x14ac:dyDescent="0.25">
      <c r="G44" s="1"/>
      <c r="H44" s="1"/>
    </row>
    <row r="45" spans="1:8" ht="15" x14ac:dyDescent="0.25">
      <c r="G45" s="1"/>
      <c r="H45" s="1"/>
    </row>
    <row r="46" spans="1:8" ht="15" x14ac:dyDescent="0.25">
      <c r="A46" s="44" t="s">
        <v>74</v>
      </c>
      <c r="B46" s="45"/>
      <c r="C46" s="45"/>
      <c r="D46" s="45"/>
      <c r="E46" s="45"/>
      <c r="F46" s="45"/>
      <c r="G46" s="45"/>
      <c r="H46" s="45"/>
    </row>
    <row r="47" spans="1:8" ht="15" x14ac:dyDescent="0.25">
      <c r="A47" s="1"/>
      <c r="B47" s="1"/>
      <c r="C47" s="1"/>
      <c r="D47" s="1"/>
      <c r="E47" s="1"/>
      <c r="F47" s="1"/>
      <c r="G47" s="1"/>
      <c r="H47" s="1"/>
    </row>
    <row r="48" spans="1:8" ht="15" x14ac:dyDescent="0.25">
      <c r="A48" s="2" t="s">
        <v>36</v>
      </c>
      <c r="B48" s="1"/>
      <c r="C48" s="1"/>
      <c r="D48" s="1"/>
      <c r="E48" s="1"/>
      <c r="F48" s="1"/>
    </row>
    <row r="49" spans="1:6" ht="15" x14ac:dyDescent="0.25">
      <c r="A49" s="2" t="s">
        <v>37</v>
      </c>
      <c r="B49" s="1"/>
      <c r="C49" s="1"/>
      <c r="D49" s="1"/>
      <c r="E49" s="1"/>
      <c r="F49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023A-8B22-40FA-8118-B8686F4EB531}">
  <dimension ref="A1:X48"/>
  <sheetViews>
    <sheetView zoomScaleNormal="100" workbookViewId="0">
      <selection activeCell="F42" sqref="F42"/>
    </sheetView>
  </sheetViews>
  <sheetFormatPr defaultRowHeight="12" x14ac:dyDescent="0.2"/>
  <cols>
    <col min="1" max="1" width="34.7109375" customWidth="1"/>
    <col min="2" max="2" width="10.28515625" customWidth="1"/>
    <col min="3" max="7" width="7.7109375" customWidth="1"/>
    <col min="8" max="8" width="10.28515625" customWidth="1"/>
    <col min="9" max="9" width="9.140625" customWidth="1"/>
    <col min="19" max="24" width="9.140625" style="12"/>
  </cols>
  <sheetData>
    <row r="1" spans="1:19" ht="15" x14ac:dyDescent="0.25">
      <c r="A1" s="1" t="s">
        <v>38</v>
      </c>
      <c r="B1" s="1"/>
      <c r="C1" s="1"/>
      <c r="D1" s="1"/>
      <c r="E1" s="1"/>
      <c r="F1" s="1"/>
      <c r="G1" s="1"/>
      <c r="H1" s="1"/>
    </row>
    <row r="2" spans="1:19" ht="15" x14ac:dyDescent="0.25">
      <c r="A2" s="2" t="s">
        <v>0</v>
      </c>
      <c r="B2" s="2" t="s">
        <v>38</v>
      </c>
      <c r="C2" s="1"/>
      <c r="D2" s="1"/>
      <c r="E2" s="1"/>
      <c r="F2" s="1"/>
      <c r="G2" s="1"/>
      <c r="H2" s="1"/>
    </row>
    <row r="3" spans="1:19" ht="15" x14ac:dyDescent="0.25">
      <c r="A3" s="2" t="s">
        <v>1</v>
      </c>
      <c r="B3" s="2">
        <v>2023</v>
      </c>
      <c r="C3" s="1"/>
      <c r="D3" s="1"/>
      <c r="E3" s="1"/>
      <c r="F3" s="1"/>
      <c r="G3" s="1"/>
      <c r="H3" s="1"/>
    </row>
    <row r="4" spans="1:19" ht="15" x14ac:dyDescent="0.25">
      <c r="A4" s="2" t="s">
        <v>2</v>
      </c>
      <c r="B4" s="2" t="s">
        <v>55</v>
      </c>
      <c r="C4" s="1"/>
      <c r="D4" s="1"/>
      <c r="E4" s="1"/>
      <c r="F4" s="1"/>
      <c r="G4" s="1"/>
      <c r="H4" s="1"/>
    </row>
    <row r="5" spans="1:19" ht="15" x14ac:dyDescent="0.25">
      <c r="A5" s="2" t="s">
        <v>4</v>
      </c>
      <c r="B5" s="2" t="s">
        <v>52</v>
      </c>
      <c r="C5" s="1"/>
      <c r="D5" s="1"/>
      <c r="E5" s="1"/>
      <c r="F5" s="1"/>
      <c r="G5" s="1"/>
      <c r="H5" s="1"/>
    </row>
    <row r="6" spans="1:19" ht="15" x14ac:dyDescent="0.25">
      <c r="A6" s="2" t="s">
        <v>6</v>
      </c>
      <c r="B6" s="2" t="s">
        <v>7</v>
      </c>
      <c r="C6" s="1"/>
      <c r="D6" s="1"/>
      <c r="E6" s="1"/>
      <c r="F6" s="1"/>
      <c r="G6" s="1"/>
      <c r="H6" s="1"/>
    </row>
    <row r="7" spans="1:19" ht="15" x14ac:dyDescent="0.25">
      <c r="A7" s="1"/>
      <c r="B7" s="1"/>
      <c r="C7" s="1"/>
      <c r="D7" s="1"/>
      <c r="E7" s="1"/>
      <c r="F7" s="1"/>
      <c r="G7" s="1"/>
      <c r="H7" s="1"/>
    </row>
    <row r="8" spans="1:19" ht="15" x14ac:dyDescent="0.25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  <c r="S8" s="20"/>
    </row>
    <row r="9" spans="1:19" ht="15" x14ac:dyDescent="0.25">
      <c r="A9" s="5" t="s">
        <v>15</v>
      </c>
      <c r="B9" s="6"/>
      <c r="C9" s="7" t="s">
        <v>10</v>
      </c>
      <c r="D9" s="6"/>
      <c r="E9" s="6"/>
      <c r="F9" s="7" t="s">
        <v>10</v>
      </c>
      <c r="G9" s="6"/>
      <c r="H9" s="6"/>
    </row>
    <row r="10" spans="1:19" ht="15" x14ac:dyDescent="0.25">
      <c r="A10" s="8" t="s">
        <v>42</v>
      </c>
      <c r="B10" s="9">
        <f>E11+1</f>
        <v>32.481481481481488</v>
      </c>
      <c r="C10" s="7" t="s">
        <v>24</v>
      </c>
      <c r="D10" s="10">
        <v>0.18</v>
      </c>
      <c r="E10" s="9">
        <f>D10*E11</f>
        <v>5.6666666666666679</v>
      </c>
      <c r="F10" s="7" t="s">
        <v>53</v>
      </c>
      <c r="G10" s="10">
        <f>H13/E10/1000</f>
        <v>1.8701960784313725</v>
      </c>
      <c r="H10" s="9"/>
    </row>
    <row r="11" spans="1:19" ht="15" x14ac:dyDescent="0.25">
      <c r="A11" s="8" t="s">
        <v>17</v>
      </c>
      <c r="B11" s="9">
        <f>((E11*D10)*1000)*1.2</f>
        <v>6800.0000000000009</v>
      </c>
      <c r="C11" s="7" t="s">
        <v>16</v>
      </c>
      <c r="D11" s="10">
        <f>H11/B11</f>
        <v>1.4305555555555556</v>
      </c>
      <c r="E11" s="18">
        <v>31.481481481481488</v>
      </c>
      <c r="F11" s="7" t="s">
        <v>41</v>
      </c>
      <c r="G11" s="18">
        <v>309</v>
      </c>
      <c r="H11" s="9">
        <f>E11*G11</f>
        <v>9727.7777777777792</v>
      </c>
    </row>
    <row r="12" spans="1:19" ht="15" x14ac:dyDescent="0.25">
      <c r="A12" s="8" t="s">
        <v>59</v>
      </c>
      <c r="B12" s="9"/>
      <c r="C12" s="7"/>
      <c r="D12" s="10"/>
      <c r="E12" s="51"/>
      <c r="F12" s="7" t="s">
        <v>62</v>
      </c>
      <c r="G12" s="9"/>
      <c r="H12" s="9">
        <v>870</v>
      </c>
    </row>
    <row r="13" spans="1:19" ht="15" x14ac:dyDescent="0.25">
      <c r="A13" s="5" t="s">
        <v>18</v>
      </c>
      <c r="B13" s="6"/>
      <c r="C13" s="7" t="s">
        <v>10</v>
      </c>
      <c r="D13" s="6"/>
      <c r="E13" s="6"/>
      <c r="F13" s="7" t="s">
        <v>10</v>
      </c>
      <c r="G13" s="6"/>
      <c r="H13" s="6">
        <f>SUM(H10:H12)</f>
        <v>10597.777777777779</v>
      </c>
    </row>
    <row r="14" spans="1:19" ht="15" x14ac:dyDescent="0.25">
      <c r="A14" s="8" t="s">
        <v>10</v>
      </c>
      <c r="B14" s="9"/>
      <c r="C14" s="7" t="s">
        <v>10</v>
      </c>
      <c r="D14" s="9"/>
      <c r="E14" s="9"/>
      <c r="F14" s="7" t="s">
        <v>10</v>
      </c>
      <c r="G14" s="9"/>
      <c r="H14" s="9"/>
    </row>
    <row r="15" spans="1:19" ht="15" x14ac:dyDescent="0.25">
      <c r="A15" s="5" t="s">
        <v>19</v>
      </c>
      <c r="B15" s="6"/>
      <c r="C15" s="7" t="s">
        <v>10</v>
      </c>
      <c r="D15" s="6"/>
      <c r="E15" s="6"/>
      <c r="F15" s="7" t="s">
        <v>10</v>
      </c>
      <c r="G15" s="6"/>
      <c r="H15" s="6"/>
      <c r="S15" s="21"/>
    </row>
    <row r="16" spans="1:19" ht="15" x14ac:dyDescent="0.25">
      <c r="A16" s="8" t="s">
        <v>20</v>
      </c>
      <c r="B16" s="9"/>
      <c r="C16" s="7" t="s">
        <v>10</v>
      </c>
      <c r="D16" s="9"/>
      <c r="E16" s="9">
        <v>-9</v>
      </c>
      <c r="F16" s="7" t="s">
        <v>21</v>
      </c>
      <c r="G16" s="10">
        <v>53</v>
      </c>
      <c r="H16" s="9">
        <f>E16*G16</f>
        <v>-477</v>
      </c>
    </row>
    <row r="17" spans="1:8" ht="15" x14ac:dyDescent="0.25">
      <c r="A17" s="8" t="s">
        <v>23</v>
      </c>
      <c r="B17" s="9"/>
      <c r="C17" s="7"/>
      <c r="D17" s="10"/>
      <c r="E17" s="9">
        <v>-40</v>
      </c>
      <c r="F17" s="7"/>
      <c r="G17" s="10"/>
      <c r="H17" s="9"/>
    </row>
    <row r="18" spans="1:8" ht="15" x14ac:dyDescent="0.25">
      <c r="A18" s="14" t="s">
        <v>46</v>
      </c>
      <c r="E18" s="15">
        <v>-0.5</v>
      </c>
      <c r="F18" s="16" t="s">
        <v>40</v>
      </c>
      <c r="G18">
        <v>9</v>
      </c>
      <c r="H18" s="9">
        <f>E18*G18</f>
        <v>-4.5</v>
      </c>
    </row>
    <row r="19" spans="1:8" ht="15" x14ac:dyDescent="0.25">
      <c r="A19" s="8" t="s">
        <v>60</v>
      </c>
      <c r="B19" s="9"/>
      <c r="C19" s="7"/>
      <c r="D19" s="9"/>
      <c r="E19" s="9">
        <v>-40</v>
      </c>
      <c r="F19" s="7" t="s">
        <v>24</v>
      </c>
      <c r="G19" s="10"/>
      <c r="H19" s="9">
        <f>E19*G19</f>
        <v>0</v>
      </c>
    </row>
    <row r="20" spans="1:8" ht="15" x14ac:dyDescent="0.25">
      <c r="A20" s="8" t="s">
        <v>39</v>
      </c>
      <c r="B20" s="9"/>
      <c r="C20" s="7"/>
      <c r="D20" s="9"/>
      <c r="E20" s="9"/>
      <c r="F20" s="7" t="s">
        <v>24</v>
      </c>
      <c r="G20" s="10"/>
      <c r="H20" s="9">
        <f>E20*G20</f>
        <v>0</v>
      </c>
    </row>
    <row r="22" spans="1:8" ht="15" x14ac:dyDescent="0.25">
      <c r="A22" s="5" t="s">
        <v>25</v>
      </c>
      <c r="B22" s="6"/>
      <c r="C22" s="7" t="s">
        <v>10</v>
      </c>
      <c r="D22" s="6"/>
      <c r="E22" s="6"/>
      <c r="F22" s="7" t="s">
        <v>10</v>
      </c>
      <c r="G22" s="6"/>
      <c r="H22" s="6">
        <f>SUM(H15:H21)</f>
        <v>-481.5</v>
      </c>
    </row>
    <row r="23" spans="1:8" ht="15" x14ac:dyDescent="0.25">
      <c r="A23" s="5" t="s">
        <v>26</v>
      </c>
      <c r="B23" s="6"/>
      <c r="C23" s="7" t="s">
        <v>10</v>
      </c>
      <c r="D23" s="6"/>
      <c r="E23" s="6"/>
      <c r="F23" s="7" t="s">
        <v>10</v>
      </c>
      <c r="G23" s="6"/>
      <c r="H23" s="6">
        <f>SUM(H13,H22)</f>
        <v>10116.277777777779</v>
      </c>
    </row>
    <row r="24" spans="1:8" ht="15" x14ac:dyDescent="0.25">
      <c r="A24" s="8" t="s">
        <v>10</v>
      </c>
      <c r="B24" s="9"/>
      <c r="C24" s="7" t="s">
        <v>10</v>
      </c>
      <c r="D24" s="9"/>
      <c r="E24" s="9"/>
      <c r="F24" s="7" t="s">
        <v>10</v>
      </c>
      <c r="G24" s="9"/>
      <c r="H24" s="9"/>
    </row>
    <row r="25" spans="1:8" ht="15" x14ac:dyDescent="0.25">
      <c r="A25" s="5" t="s">
        <v>27</v>
      </c>
      <c r="B25" s="6"/>
      <c r="C25" s="7" t="s">
        <v>10</v>
      </c>
      <c r="D25" s="6"/>
      <c r="E25" s="6"/>
      <c r="F25" s="7" t="s">
        <v>10</v>
      </c>
      <c r="G25" s="6"/>
      <c r="H25" s="6"/>
    </row>
    <row r="26" spans="1:8" ht="15" x14ac:dyDescent="0.25">
      <c r="A26" s="8" t="s">
        <v>61</v>
      </c>
      <c r="B26" s="9"/>
      <c r="C26" s="7" t="s">
        <v>10</v>
      </c>
      <c r="D26" s="9"/>
      <c r="E26" s="9">
        <f>A17:H17</f>
        <v>-40</v>
      </c>
      <c r="F26" s="7" t="s">
        <v>24</v>
      </c>
      <c r="G26" s="9">
        <v>23</v>
      </c>
      <c r="H26" s="9">
        <f t="shared" ref="H26:H31" si="0">E26*G26</f>
        <v>-920</v>
      </c>
    </row>
    <row r="27" spans="1:8" ht="15" x14ac:dyDescent="0.25">
      <c r="A27" s="8" t="s">
        <v>44</v>
      </c>
      <c r="B27" s="9"/>
      <c r="C27" s="7"/>
      <c r="D27" s="9"/>
      <c r="E27" s="9"/>
      <c r="F27" s="7" t="s">
        <v>24</v>
      </c>
      <c r="G27" s="9">
        <v>12</v>
      </c>
      <c r="H27" s="9">
        <f t="shared" si="0"/>
        <v>0</v>
      </c>
    </row>
    <row r="28" spans="1:8" ht="15" x14ac:dyDescent="0.25">
      <c r="A28" s="8" t="s">
        <v>28</v>
      </c>
      <c r="B28" s="9"/>
      <c r="C28" s="7" t="s">
        <v>10</v>
      </c>
      <c r="D28" s="9"/>
      <c r="E28" s="9">
        <v>-1</v>
      </c>
      <c r="F28" s="7" t="s">
        <v>10</v>
      </c>
      <c r="G28" s="9">
        <v>95</v>
      </c>
      <c r="H28" s="9">
        <f t="shared" si="0"/>
        <v>-95</v>
      </c>
    </row>
    <row r="29" spans="1:8" ht="15" x14ac:dyDescent="0.25">
      <c r="A29" s="8" t="s">
        <v>29</v>
      </c>
      <c r="B29" s="9"/>
      <c r="C29" s="7" t="s">
        <v>10</v>
      </c>
      <c r="D29" s="9"/>
      <c r="E29" s="11">
        <v>-0.33</v>
      </c>
      <c r="F29" s="7" t="s">
        <v>10</v>
      </c>
      <c r="G29" s="9">
        <v>333</v>
      </c>
      <c r="H29" s="9">
        <f t="shared" si="0"/>
        <v>-109.89</v>
      </c>
    </row>
    <row r="30" spans="1:8" ht="15" x14ac:dyDescent="0.25">
      <c r="A30" s="8" t="s">
        <v>50</v>
      </c>
      <c r="B30" s="9"/>
      <c r="C30" s="7"/>
      <c r="D30" s="9"/>
      <c r="E30" s="9">
        <v>-4</v>
      </c>
      <c r="F30" s="7"/>
      <c r="G30" s="9">
        <v>600</v>
      </c>
      <c r="H30" s="9">
        <f t="shared" si="0"/>
        <v>-2400</v>
      </c>
    </row>
    <row r="31" spans="1:8" ht="15" x14ac:dyDescent="0.25">
      <c r="A31" s="8" t="s">
        <v>43</v>
      </c>
      <c r="B31" s="9"/>
      <c r="C31" s="7" t="s">
        <v>10</v>
      </c>
      <c r="D31" s="9"/>
      <c r="E31" s="9">
        <v>-4</v>
      </c>
      <c r="F31" s="7" t="s">
        <v>10</v>
      </c>
      <c r="G31" s="9">
        <v>700</v>
      </c>
      <c r="H31" s="9">
        <f t="shared" si="0"/>
        <v>-2800</v>
      </c>
    </row>
    <row r="32" spans="1:8" ht="15" x14ac:dyDescent="0.25">
      <c r="A32" s="8" t="s">
        <v>31</v>
      </c>
      <c r="B32" s="9"/>
      <c r="C32" s="7" t="s">
        <v>10</v>
      </c>
      <c r="D32" s="9"/>
      <c r="E32" s="9"/>
      <c r="F32" s="7" t="s">
        <v>10</v>
      </c>
      <c r="G32" s="9"/>
      <c r="H32" s="9">
        <v>-500</v>
      </c>
    </row>
    <row r="33" spans="1:24" ht="15" x14ac:dyDescent="0.25">
      <c r="A33" s="5" t="s">
        <v>32</v>
      </c>
      <c r="B33" s="6"/>
      <c r="C33" s="7" t="s">
        <v>10</v>
      </c>
      <c r="D33" s="6"/>
      <c r="E33" s="6"/>
      <c r="F33" s="7" t="s">
        <v>10</v>
      </c>
      <c r="G33" s="6"/>
      <c r="H33" s="6">
        <f>SUM(H26:H32)</f>
        <v>-6824.89</v>
      </c>
    </row>
    <row r="34" spans="1:24" ht="15" x14ac:dyDescent="0.25">
      <c r="A34" s="8" t="s">
        <v>33</v>
      </c>
      <c r="B34" s="9"/>
      <c r="C34" s="7" t="s">
        <v>10</v>
      </c>
      <c r="D34" s="9"/>
      <c r="E34" s="9"/>
      <c r="F34" s="7" t="s">
        <v>10</v>
      </c>
      <c r="G34" s="9"/>
      <c r="H34" s="9">
        <f>SUM(H23,H33)</f>
        <v>3291.3877777777789</v>
      </c>
    </row>
    <row r="35" spans="1:24" ht="15" x14ac:dyDescent="0.25">
      <c r="A35" s="1"/>
      <c r="B35" s="1"/>
      <c r="C35" s="1"/>
      <c r="D35" s="1"/>
      <c r="E35" s="1"/>
      <c r="F35" s="1"/>
      <c r="G35" s="1"/>
      <c r="H35" s="1"/>
    </row>
    <row r="36" spans="1:24" ht="15" x14ac:dyDescent="0.25">
      <c r="A36" s="1" t="s">
        <v>58</v>
      </c>
      <c r="B36" s="1"/>
      <c r="C36" s="1"/>
      <c r="D36" s="1"/>
      <c r="E36" s="1"/>
      <c r="F36" s="1"/>
      <c r="G36" s="1"/>
      <c r="H36" s="1"/>
    </row>
    <row r="37" spans="1:24" s="17" customFormat="1" ht="15" x14ac:dyDescent="0.25">
      <c r="A37" s="42" t="s">
        <v>34</v>
      </c>
      <c r="B37" s="43"/>
      <c r="C37" s="43"/>
      <c r="D37" s="43"/>
      <c r="E37" s="43"/>
      <c r="F37" s="43"/>
      <c r="G37" s="43"/>
      <c r="H37" s="43"/>
      <c r="S37" s="12"/>
      <c r="T37" s="12"/>
      <c r="U37" s="12"/>
      <c r="V37" s="12"/>
      <c r="W37" s="12"/>
      <c r="X37" s="12"/>
    </row>
    <row r="38" spans="1:24" ht="15" x14ac:dyDescent="0.25">
      <c r="A38" s="2" t="s">
        <v>49</v>
      </c>
      <c r="B38" s="1"/>
      <c r="C38" s="1"/>
      <c r="D38" s="1"/>
      <c r="E38" s="1"/>
      <c r="F38" s="1"/>
      <c r="G38" s="1"/>
      <c r="H38" s="1"/>
      <c r="S38" s="39"/>
    </row>
    <row r="39" spans="1:24" ht="15" x14ac:dyDescent="0.25">
      <c r="A39" s="2" t="s">
        <v>54</v>
      </c>
      <c r="B39" s="1"/>
      <c r="C39" s="1"/>
      <c r="D39" s="1"/>
      <c r="E39" s="1"/>
      <c r="F39" s="1"/>
      <c r="G39" s="1"/>
      <c r="H39" s="1"/>
      <c r="S39" s="39"/>
    </row>
    <row r="40" spans="1:24" ht="15" x14ac:dyDescent="0.25">
      <c r="A40" s="50" t="s">
        <v>47</v>
      </c>
      <c r="B40" s="50"/>
      <c r="C40" s="50"/>
      <c r="D40" s="50"/>
      <c r="E40" s="50"/>
      <c r="F40" s="50"/>
      <c r="G40" s="50"/>
      <c r="H40" s="50"/>
      <c r="I40" s="49"/>
      <c r="S40" s="39"/>
    </row>
    <row r="41" spans="1:24" ht="15" x14ac:dyDescent="0.25">
      <c r="A41" s="50" t="s">
        <v>48</v>
      </c>
      <c r="B41" s="50"/>
      <c r="C41" s="50"/>
      <c r="D41" s="50"/>
      <c r="E41" s="50"/>
      <c r="F41" s="50"/>
      <c r="G41" s="50"/>
      <c r="H41" s="50"/>
      <c r="I41" s="49"/>
      <c r="S41" s="39"/>
    </row>
    <row r="42" spans="1:24" ht="15" x14ac:dyDescent="0.25">
      <c r="A42" s="2" t="s">
        <v>56</v>
      </c>
      <c r="B42" s="50"/>
      <c r="C42" s="50"/>
      <c r="D42" s="50"/>
      <c r="E42" s="50"/>
      <c r="F42" s="50"/>
      <c r="G42" s="50"/>
      <c r="H42" s="50"/>
      <c r="I42" s="49"/>
      <c r="S42" s="39"/>
    </row>
    <row r="43" spans="1:24" ht="15" x14ac:dyDescent="0.25">
      <c r="A43" s="50" t="s">
        <v>57</v>
      </c>
      <c r="B43" s="50"/>
      <c r="C43" s="50"/>
      <c r="D43" s="50"/>
      <c r="E43" s="50"/>
      <c r="F43" s="50"/>
      <c r="G43" s="50"/>
      <c r="H43" s="50"/>
      <c r="I43" s="49"/>
    </row>
    <row r="44" spans="1:24" ht="15" x14ac:dyDescent="0.25">
      <c r="A44" s="49"/>
      <c r="B44" s="49"/>
      <c r="C44" s="49"/>
      <c r="D44" s="49"/>
      <c r="E44" s="49"/>
      <c r="F44" s="49"/>
      <c r="G44" s="49"/>
      <c r="H44" s="50"/>
      <c r="I44" s="49"/>
    </row>
    <row r="45" spans="1:24" s="46" customFormat="1" ht="15" x14ac:dyDescent="0.25">
      <c r="A45" s="44" t="s">
        <v>74</v>
      </c>
      <c r="B45" s="45"/>
      <c r="C45" s="45"/>
      <c r="D45" s="45"/>
      <c r="E45" s="45"/>
      <c r="F45" s="45"/>
      <c r="G45" s="45"/>
      <c r="H45" s="45"/>
      <c r="S45" s="47"/>
      <c r="T45" s="47"/>
      <c r="U45" s="47"/>
      <c r="V45" s="47"/>
      <c r="W45" s="47"/>
      <c r="X45" s="47"/>
    </row>
    <row r="46" spans="1:24" ht="15" x14ac:dyDescent="0.25">
      <c r="A46" s="1"/>
      <c r="B46" s="1"/>
      <c r="C46" s="1"/>
      <c r="D46" s="1"/>
      <c r="E46" s="1"/>
      <c r="F46" s="1"/>
      <c r="G46" s="1"/>
      <c r="H46" s="1"/>
    </row>
    <row r="47" spans="1:24" ht="15" x14ac:dyDescent="0.25">
      <c r="A47" s="2" t="s">
        <v>36</v>
      </c>
      <c r="B47" s="1"/>
      <c r="C47" s="1"/>
      <c r="D47" s="1"/>
      <c r="E47" s="1"/>
      <c r="F47" s="1"/>
      <c r="G47" s="1"/>
      <c r="H47" s="1"/>
      <c r="S47" s="41"/>
      <c r="T47" s="38"/>
    </row>
    <row r="48" spans="1:24" ht="15" x14ac:dyDescent="0.25">
      <c r="A48" s="2" t="s">
        <v>37</v>
      </c>
      <c r="B48" s="1"/>
      <c r="C48" s="1"/>
      <c r="D48" s="1"/>
      <c r="E48" s="1"/>
      <c r="F48" s="1"/>
      <c r="G48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807E-CF1E-4C9D-9C3F-76F6BA57AA43}">
  <dimension ref="A1:H48"/>
  <sheetViews>
    <sheetView zoomScaleNormal="100" workbookViewId="0">
      <selection activeCell="B3" sqref="B3"/>
    </sheetView>
  </sheetViews>
  <sheetFormatPr defaultRowHeight="12" x14ac:dyDescent="0.2"/>
  <cols>
    <col min="1" max="1" width="34.7109375" customWidth="1"/>
    <col min="2" max="2" width="10.28515625" customWidth="1"/>
    <col min="3" max="7" width="7.7109375" customWidth="1"/>
    <col min="8" max="8" width="10.28515625" customWidth="1"/>
  </cols>
  <sheetData>
    <row r="1" spans="1:8" ht="15" x14ac:dyDescent="0.25">
      <c r="A1" s="1" t="s">
        <v>38</v>
      </c>
      <c r="B1" s="1"/>
      <c r="C1" s="1"/>
      <c r="D1" s="1"/>
      <c r="E1" s="1"/>
      <c r="F1" s="1"/>
      <c r="G1" s="1"/>
      <c r="H1" s="1"/>
    </row>
    <row r="2" spans="1:8" ht="15" x14ac:dyDescent="0.25">
      <c r="A2" s="2" t="s">
        <v>0</v>
      </c>
      <c r="B2" s="2" t="s">
        <v>38</v>
      </c>
      <c r="C2" s="1"/>
      <c r="D2" s="1"/>
      <c r="E2" s="1"/>
      <c r="F2" s="1"/>
      <c r="G2" s="1"/>
      <c r="H2" s="1"/>
    </row>
    <row r="3" spans="1:8" ht="15" x14ac:dyDescent="0.25">
      <c r="A3" s="2" t="s">
        <v>1</v>
      </c>
      <c r="B3" s="2">
        <v>2023</v>
      </c>
      <c r="C3" s="1"/>
      <c r="D3" s="1"/>
      <c r="E3" s="1"/>
      <c r="F3" s="1"/>
      <c r="G3" s="1"/>
      <c r="H3" s="1"/>
    </row>
    <row r="4" spans="1:8" ht="15" x14ac:dyDescent="0.25">
      <c r="A4" s="2" t="s">
        <v>2</v>
      </c>
      <c r="B4" s="2" t="s">
        <v>55</v>
      </c>
      <c r="C4" s="1"/>
      <c r="D4" s="1"/>
      <c r="E4" s="1"/>
      <c r="F4" s="1"/>
      <c r="G4" s="1"/>
      <c r="H4" s="1"/>
    </row>
    <row r="5" spans="1:8" ht="14.45" x14ac:dyDescent="0.3">
      <c r="A5" s="2" t="s">
        <v>4</v>
      </c>
      <c r="B5" s="2" t="s">
        <v>5</v>
      </c>
      <c r="C5" s="1"/>
      <c r="D5" s="1"/>
      <c r="E5" s="1"/>
      <c r="F5" s="1"/>
      <c r="G5" s="1"/>
      <c r="H5" s="1"/>
    </row>
    <row r="6" spans="1:8" ht="15" x14ac:dyDescent="0.25">
      <c r="A6" s="2" t="s">
        <v>6</v>
      </c>
      <c r="B6" s="2" t="s">
        <v>7</v>
      </c>
      <c r="C6" s="1"/>
      <c r="D6" s="1"/>
      <c r="E6" s="1"/>
      <c r="F6" s="1"/>
      <c r="G6" s="1"/>
      <c r="H6" s="1"/>
    </row>
    <row r="7" spans="1:8" ht="14.45" x14ac:dyDescent="0.3">
      <c r="A7" s="1"/>
      <c r="B7" s="1"/>
      <c r="C7" s="1"/>
      <c r="D7" s="1"/>
      <c r="E7" s="1"/>
      <c r="F7" s="1"/>
      <c r="G7" s="1"/>
      <c r="H7" s="1"/>
    </row>
    <row r="8" spans="1:8" ht="15" x14ac:dyDescent="0.25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</row>
    <row r="9" spans="1:8" ht="14.45" x14ac:dyDescent="0.3">
      <c r="A9" s="5" t="s">
        <v>15</v>
      </c>
      <c r="B9" s="6"/>
      <c r="C9" s="7" t="s">
        <v>10</v>
      </c>
      <c r="D9" s="6"/>
      <c r="E9" s="6"/>
      <c r="F9" s="7" t="s">
        <v>10</v>
      </c>
      <c r="G9" s="6"/>
      <c r="H9" s="6"/>
    </row>
    <row r="10" spans="1:8" ht="15" x14ac:dyDescent="0.25">
      <c r="A10" s="8" t="s">
        <v>42</v>
      </c>
      <c r="B10" s="9">
        <f>E11+1</f>
        <v>34.796296296296298</v>
      </c>
      <c r="C10" s="7" t="s">
        <v>24</v>
      </c>
      <c r="D10" s="10">
        <v>0.18</v>
      </c>
      <c r="E10" s="9">
        <f>D10*E11</f>
        <v>6.083333333333333</v>
      </c>
      <c r="F10" s="7" t="s">
        <v>53</v>
      </c>
      <c r="G10" s="10">
        <f>H13/E10/1000</f>
        <v>1.8596803652968039</v>
      </c>
      <c r="H10" s="9"/>
    </row>
    <row r="11" spans="1:8" ht="14.45" x14ac:dyDescent="0.3">
      <c r="A11" s="8" t="s">
        <v>17</v>
      </c>
      <c r="B11" s="9">
        <f>((E11*D10)*1000)*1.2</f>
        <v>7299.9999999999991</v>
      </c>
      <c r="C11" s="7" t="s">
        <v>16</v>
      </c>
      <c r="D11" s="10">
        <f>H11/B11</f>
        <v>1.4305555555555558</v>
      </c>
      <c r="E11" s="18">
        <v>33.796296296296298</v>
      </c>
      <c r="F11" s="7" t="s">
        <v>24</v>
      </c>
      <c r="G11" s="18">
        <v>309</v>
      </c>
      <c r="H11" s="9">
        <f>E11*G11</f>
        <v>10443.055555555557</v>
      </c>
    </row>
    <row r="12" spans="1:8" ht="15" x14ac:dyDescent="0.25">
      <c r="A12" s="8" t="s">
        <v>59</v>
      </c>
      <c r="B12" s="9"/>
      <c r="C12" s="7"/>
      <c r="D12" s="10"/>
      <c r="E12" s="51"/>
      <c r="F12" s="7" t="s">
        <v>62</v>
      </c>
      <c r="G12" s="9"/>
      <c r="H12" s="9">
        <v>870</v>
      </c>
    </row>
    <row r="13" spans="1:8" ht="14.45" x14ac:dyDescent="0.3">
      <c r="A13" s="5" t="s">
        <v>18</v>
      </c>
      <c r="B13" s="6"/>
      <c r="C13" s="7" t="s">
        <v>10</v>
      </c>
      <c r="D13" s="6"/>
      <c r="E13" s="6"/>
      <c r="F13" s="7" t="s">
        <v>10</v>
      </c>
      <c r="G13" s="6"/>
      <c r="H13" s="6">
        <f>SUM(H10:H12)</f>
        <v>11313.055555555557</v>
      </c>
    </row>
    <row r="14" spans="1:8" ht="15" x14ac:dyDescent="0.25">
      <c r="A14" s="8" t="s">
        <v>10</v>
      </c>
      <c r="B14" s="9"/>
      <c r="C14" s="7" t="s">
        <v>10</v>
      </c>
      <c r="D14" s="9"/>
      <c r="E14" s="9"/>
      <c r="F14" s="7" t="s">
        <v>10</v>
      </c>
      <c r="G14" s="9"/>
      <c r="H14" s="9"/>
    </row>
    <row r="15" spans="1:8" ht="15" x14ac:dyDescent="0.25">
      <c r="A15" s="5" t="s">
        <v>19</v>
      </c>
      <c r="B15" s="6"/>
      <c r="C15" s="7" t="s">
        <v>10</v>
      </c>
      <c r="D15" s="6"/>
      <c r="E15" s="6"/>
      <c r="F15" s="7" t="s">
        <v>10</v>
      </c>
      <c r="G15" s="6"/>
      <c r="H15" s="6"/>
    </row>
    <row r="16" spans="1:8" ht="15" x14ac:dyDescent="0.25">
      <c r="A16" s="8" t="s">
        <v>20</v>
      </c>
      <c r="B16" s="9"/>
      <c r="C16" s="7" t="s">
        <v>10</v>
      </c>
      <c r="D16" s="9"/>
      <c r="E16" s="9">
        <v>-9</v>
      </c>
      <c r="F16" s="7" t="s">
        <v>21</v>
      </c>
      <c r="G16" s="10">
        <v>53</v>
      </c>
      <c r="H16" s="9">
        <f>E16*G16</f>
        <v>-477</v>
      </c>
    </row>
    <row r="17" spans="1:8" ht="15" x14ac:dyDescent="0.25">
      <c r="A17" s="8" t="s">
        <v>23</v>
      </c>
      <c r="B17" s="9"/>
      <c r="C17" s="7"/>
      <c r="D17" s="10"/>
      <c r="E17" s="9">
        <v>-40</v>
      </c>
      <c r="F17" s="7"/>
      <c r="G17" s="10"/>
      <c r="H17" s="9"/>
    </row>
    <row r="18" spans="1:8" ht="15" x14ac:dyDescent="0.25">
      <c r="A18" s="14" t="s">
        <v>46</v>
      </c>
      <c r="E18" s="52">
        <v>-0.5</v>
      </c>
      <c r="F18" s="16" t="s">
        <v>40</v>
      </c>
      <c r="G18" s="10">
        <v>9</v>
      </c>
      <c r="H18" s="9">
        <f>E18*G18</f>
        <v>-4.5</v>
      </c>
    </row>
    <row r="19" spans="1:8" ht="15" x14ac:dyDescent="0.25">
      <c r="A19" s="8" t="s">
        <v>45</v>
      </c>
      <c r="B19" s="9"/>
      <c r="C19" s="7" t="s">
        <v>10</v>
      </c>
      <c r="D19" s="9"/>
      <c r="E19" s="9">
        <v>-40</v>
      </c>
      <c r="F19" s="7" t="s">
        <v>24</v>
      </c>
      <c r="G19" s="10"/>
      <c r="H19" s="9">
        <f>E19*G19</f>
        <v>0</v>
      </c>
    </row>
    <row r="20" spans="1:8" ht="15" x14ac:dyDescent="0.25">
      <c r="A20" s="8" t="s">
        <v>39</v>
      </c>
      <c r="B20" s="9"/>
      <c r="C20" s="7"/>
      <c r="D20" s="9"/>
      <c r="E20" s="9"/>
      <c r="F20" s="7" t="s">
        <v>24</v>
      </c>
      <c r="G20" s="10"/>
      <c r="H20" s="9">
        <f>E20*G20</f>
        <v>0</v>
      </c>
    </row>
    <row r="22" spans="1:8" ht="15" x14ac:dyDescent="0.25">
      <c r="A22" s="5" t="s">
        <v>25</v>
      </c>
      <c r="B22" s="6"/>
      <c r="C22" s="7" t="s">
        <v>10</v>
      </c>
      <c r="D22" s="6"/>
      <c r="E22" s="6"/>
      <c r="F22" s="7" t="s">
        <v>10</v>
      </c>
      <c r="G22" s="6"/>
      <c r="H22" s="6">
        <f>SUM(H15:H21)</f>
        <v>-481.5</v>
      </c>
    </row>
    <row r="23" spans="1:8" ht="15" x14ac:dyDescent="0.25">
      <c r="A23" s="5" t="s">
        <v>26</v>
      </c>
      <c r="B23" s="6"/>
      <c r="C23" s="7" t="s">
        <v>10</v>
      </c>
      <c r="D23" s="6"/>
      <c r="E23" s="6"/>
      <c r="F23" s="7" t="s">
        <v>10</v>
      </c>
      <c r="G23" s="6"/>
      <c r="H23" s="6">
        <f>SUM(H13,H22)</f>
        <v>10831.555555555557</v>
      </c>
    </row>
    <row r="24" spans="1:8" ht="15" x14ac:dyDescent="0.25">
      <c r="A24" s="8" t="s">
        <v>10</v>
      </c>
      <c r="B24" s="9"/>
      <c r="C24" s="7" t="s">
        <v>10</v>
      </c>
      <c r="D24" s="9"/>
      <c r="E24" s="9"/>
      <c r="F24" s="7" t="s">
        <v>10</v>
      </c>
      <c r="G24" s="9"/>
      <c r="H24" s="9"/>
    </row>
    <row r="25" spans="1:8" ht="15" x14ac:dyDescent="0.25">
      <c r="A25" s="5" t="s">
        <v>27</v>
      </c>
      <c r="B25" s="6"/>
      <c r="C25" s="7" t="s">
        <v>10</v>
      </c>
      <c r="D25" s="6"/>
      <c r="E25" s="6"/>
      <c r="F25" s="7" t="s">
        <v>10</v>
      </c>
      <c r="G25" s="6"/>
      <c r="H25" s="6"/>
    </row>
    <row r="26" spans="1:8" ht="15" x14ac:dyDescent="0.25">
      <c r="A26" s="8" t="s">
        <v>61</v>
      </c>
      <c r="B26" s="9"/>
      <c r="C26" s="7" t="s">
        <v>10</v>
      </c>
      <c r="D26" s="9"/>
      <c r="E26" s="9">
        <f>E19</f>
        <v>-40</v>
      </c>
      <c r="F26" s="7" t="s">
        <v>24</v>
      </c>
      <c r="G26" s="9">
        <v>25</v>
      </c>
      <c r="H26" s="9">
        <f t="shared" ref="H26:H31" si="0">E26*G26</f>
        <v>-1000</v>
      </c>
    </row>
    <row r="27" spans="1:8" ht="14.45" x14ac:dyDescent="0.3">
      <c r="A27" s="8" t="s">
        <v>44</v>
      </c>
      <c r="B27" s="9"/>
      <c r="C27" s="7"/>
      <c r="D27" s="9"/>
      <c r="E27" s="9"/>
      <c r="F27" s="7" t="s">
        <v>24</v>
      </c>
      <c r="G27" s="9">
        <v>12</v>
      </c>
      <c r="H27" s="9">
        <f t="shared" si="0"/>
        <v>0</v>
      </c>
    </row>
    <row r="28" spans="1:8" ht="15" x14ac:dyDescent="0.25">
      <c r="A28" s="8" t="s">
        <v>28</v>
      </c>
      <c r="B28" s="9"/>
      <c r="C28" s="7" t="s">
        <v>10</v>
      </c>
      <c r="D28" s="9"/>
      <c r="E28" s="9">
        <v>-1</v>
      </c>
      <c r="F28" s="7" t="s">
        <v>10</v>
      </c>
      <c r="G28" s="9">
        <v>95</v>
      </c>
      <c r="H28" s="9">
        <f t="shared" si="0"/>
        <v>-95</v>
      </c>
    </row>
    <row r="29" spans="1:8" ht="15" x14ac:dyDescent="0.25">
      <c r="A29" s="8" t="s">
        <v>29</v>
      </c>
      <c r="B29" s="9"/>
      <c r="C29" s="7" t="s">
        <v>10</v>
      </c>
      <c r="D29" s="9"/>
      <c r="E29" s="11">
        <v>-0.33</v>
      </c>
      <c r="F29" s="7" t="s">
        <v>10</v>
      </c>
      <c r="G29" s="9">
        <v>333</v>
      </c>
      <c r="H29" s="9">
        <f t="shared" si="0"/>
        <v>-109.89</v>
      </c>
    </row>
    <row r="30" spans="1:8" ht="15" x14ac:dyDescent="0.25">
      <c r="A30" s="8" t="s">
        <v>50</v>
      </c>
      <c r="B30" s="9"/>
      <c r="C30" s="7"/>
      <c r="D30" s="9"/>
      <c r="E30" s="9">
        <v>-4</v>
      </c>
      <c r="F30" s="7"/>
      <c r="G30" s="9">
        <v>650</v>
      </c>
      <c r="H30" s="9">
        <f t="shared" si="0"/>
        <v>-2600</v>
      </c>
    </row>
    <row r="31" spans="1:8" ht="15" x14ac:dyDescent="0.25">
      <c r="A31" s="8" t="s">
        <v>43</v>
      </c>
      <c r="B31" s="9"/>
      <c r="C31" s="7" t="s">
        <v>10</v>
      </c>
      <c r="D31" s="9"/>
      <c r="E31" s="9">
        <v>-4</v>
      </c>
      <c r="F31" s="7" t="s">
        <v>10</v>
      </c>
      <c r="G31" s="9">
        <v>700</v>
      </c>
      <c r="H31" s="9">
        <f t="shared" si="0"/>
        <v>-2800</v>
      </c>
    </row>
    <row r="32" spans="1:8" ht="15" x14ac:dyDescent="0.25">
      <c r="A32" s="8" t="s">
        <v>31</v>
      </c>
      <c r="B32" s="9"/>
      <c r="C32" s="7" t="s">
        <v>10</v>
      </c>
      <c r="D32" s="9"/>
      <c r="E32" s="9"/>
      <c r="F32" s="7" t="s">
        <v>10</v>
      </c>
      <c r="G32" s="9"/>
      <c r="H32" s="9">
        <v>-500</v>
      </c>
    </row>
    <row r="33" spans="1:8" ht="15" x14ac:dyDescent="0.25">
      <c r="A33" s="5" t="s">
        <v>32</v>
      </c>
      <c r="B33" s="6"/>
      <c r="C33" s="7" t="s">
        <v>10</v>
      </c>
      <c r="D33" s="6"/>
      <c r="E33" s="6"/>
      <c r="F33" s="7" t="s">
        <v>10</v>
      </c>
      <c r="G33" s="6"/>
      <c r="H33" s="6">
        <f>SUM(H26:H32)</f>
        <v>-7104.89</v>
      </c>
    </row>
    <row r="34" spans="1:8" ht="15" x14ac:dyDescent="0.25">
      <c r="A34" s="8" t="s">
        <v>33</v>
      </c>
      <c r="B34" s="9"/>
      <c r="C34" s="7" t="s">
        <v>10</v>
      </c>
      <c r="D34" s="9"/>
      <c r="E34" s="9"/>
      <c r="F34" s="7" t="s">
        <v>10</v>
      </c>
      <c r="G34" s="9"/>
      <c r="H34" s="9">
        <f>SUM(H23,H33)</f>
        <v>3726.6655555555562</v>
      </c>
    </row>
    <row r="35" spans="1:8" ht="15" x14ac:dyDescent="0.25">
      <c r="A35" s="1"/>
      <c r="B35" s="1"/>
      <c r="C35" s="1"/>
      <c r="D35" s="1"/>
      <c r="E35" s="1"/>
      <c r="F35" s="1"/>
      <c r="G35" s="1"/>
      <c r="H35" s="1"/>
    </row>
    <row r="36" spans="1:8" ht="15" x14ac:dyDescent="0.25">
      <c r="A36" s="1" t="s">
        <v>58</v>
      </c>
      <c r="B36" s="1"/>
      <c r="C36" s="1"/>
      <c r="D36" s="1"/>
      <c r="E36" s="1"/>
      <c r="F36" s="1"/>
      <c r="G36" s="1"/>
      <c r="H36" s="1"/>
    </row>
    <row r="37" spans="1:8" ht="15" x14ac:dyDescent="0.25">
      <c r="A37" s="42" t="s">
        <v>34</v>
      </c>
      <c r="B37" s="43"/>
      <c r="C37" s="43"/>
      <c r="D37" s="43"/>
      <c r="E37" s="43"/>
      <c r="F37" s="43"/>
      <c r="G37" s="43"/>
      <c r="H37" s="43"/>
    </row>
    <row r="38" spans="1:8" ht="15" x14ac:dyDescent="0.25">
      <c r="A38" s="2" t="s">
        <v>49</v>
      </c>
      <c r="B38" s="1"/>
      <c r="C38" s="1"/>
      <c r="D38" s="1"/>
      <c r="E38" s="1"/>
      <c r="F38" s="1"/>
      <c r="G38" s="1"/>
      <c r="H38" s="1"/>
    </row>
    <row r="39" spans="1:8" ht="15" x14ac:dyDescent="0.25">
      <c r="A39" s="2" t="s">
        <v>54</v>
      </c>
      <c r="B39" s="1"/>
      <c r="C39" s="1"/>
      <c r="D39" s="1"/>
      <c r="E39" s="1"/>
      <c r="F39" s="1"/>
      <c r="G39" s="1"/>
      <c r="H39" s="1"/>
    </row>
    <row r="40" spans="1:8" ht="15" x14ac:dyDescent="0.25">
      <c r="A40" s="50" t="s">
        <v>47</v>
      </c>
      <c r="B40" s="50"/>
      <c r="C40" s="50"/>
      <c r="D40" s="1"/>
      <c r="E40" s="1"/>
      <c r="F40" s="1"/>
      <c r="G40" s="1"/>
      <c r="H40" s="1"/>
    </row>
    <row r="41" spans="1:8" ht="15" x14ac:dyDescent="0.25">
      <c r="A41" s="50" t="s">
        <v>48</v>
      </c>
      <c r="B41" s="50"/>
      <c r="C41" s="50"/>
      <c r="D41" s="1"/>
      <c r="E41" s="1"/>
      <c r="F41" s="1"/>
      <c r="G41" s="1"/>
      <c r="H41" s="1"/>
    </row>
    <row r="42" spans="1:8" ht="15" x14ac:dyDescent="0.25">
      <c r="A42" s="2" t="s">
        <v>56</v>
      </c>
      <c r="B42" s="50"/>
      <c r="C42" s="50"/>
      <c r="D42" s="1"/>
      <c r="E42" s="1"/>
      <c r="F42" s="1"/>
      <c r="G42" s="1"/>
      <c r="H42" s="1"/>
    </row>
    <row r="43" spans="1:8" ht="15" x14ac:dyDescent="0.25">
      <c r="A43" s="50" t="s">
        <v>57</v>
      </c>
      <c r="B43" s="50"/>
      <c r="C43" s="50"/>
      <c r="D43" s="1"/>
      <c r="E43" s="1"/>
      <c r="F43" s="1"/>
      <c r="G43" s="1"/>
      <c r="H43" s="1"/>
    </row>
    <row r="44" spans="1:8" ht="15" x14ac:dyDescent="0.25">
      <c r="A44" s="49"/>
      <c r="B44" s="49"/>
      <c r="C44" s="49"/>
      <c r="G44" s="1"/>
      <c r="H44" s="1"/>
    </row>
    <row r="45" spans="1:8" ht="15" x14ac:dyDescent="0.25">
      <c r="A45" s="44" t="s">
        <v>74</v>
      </c>
      <c r="B45" s="45"/>
      <c r="C45" s="45"/>
      <c r="D45" s="45"/>
      <c r="E45" s="45"/>
      <c r="F45" s="45"/>
      <c r="G45" s="45"/>
      <c r="H45" s="45"/>
    </row>
    <row r="46" spans="1:8" ht="15" x14ac:dyDescent="0.25">
      <c r="A46" s="1"/>
      <c r="B46" s="1"/>
      <c r="C46" s="1"/>
      <c r="D46" s="1"/>
      <c r="E46" s="1"/>
      <c r="F46" s="1"/>
      <c r="G46" s="1"/>
      <c r="H46" s="1"/>
    </row>
    <row r="47" spans="1:8" ht="15" x14ac:dyDescent="0.25">
      <c r="A47" s="2" t="s">
        <v>36</v>
      </c>
      <c r="B47" s="1"/>
      <c r="C47" s="1"/>
      <c r="D47" s="1"/>
      <c r="E47" s="1"/>
      <c r="F47" s="1"/>
      <c r="G47" s="1"/>
      <c r="H47" s="1"/>
    </row>
    <row r="48" spans="1:8" ht="15" x14ac:dyDescent="0.25">
      <c r="A48" s="2" t="s">
        <v>37</v>
      </c>
      <c r="B48" s="1"/>
      <c r="C48" s="1"/>
      <c r="D48" s="1"/>
      <c r="E48" s="1"/>
      <c r="F48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CF051-BF19-4D3D-90B8-A92D3B4A2585}">
  <dimension ref="A1:H47"/>
  <sheetViews>
    <sheetView zoomScaleNormal="100" workbookViewId="0">
      <selection activeCell="P24" sqref="P24"/>
    </sheetView>
  </sheetViews>
  <sheetFormatPr defaultRowHeight="12" x14ac:dyDescent="0.2"/>
  <cols>
    <col min="1" max="1" width="34.7109375" customWidth="1"/>
    <col min="2" max="2" width="10.28515625" customWidth="1"/>
    <col min="3" max="7" width="7.7109375" customWidth="1"/>
    <col min="8" max="8" width="10.28515625" customWidth="1"/>
  </cols>
  <sheetData>
    <row r="1" spans="1:8" ht="15" x14ac:dyDescent="0.25">
      <c r="A1" s="1" t="s">
        <v>63</v>
      </c>
      <c r="B1" s="1"/>
      <c r="C1" s="1"/>
      <c r="D1" s="1"/>
      <c r="E1" s="1"/>
      <c r="F1" s="1"/>
      <c r="G1" s="1"/>
      <c r="H1" s="1"/>
    </row>
    <row r="2" spans="1:8" ht="15" x14ac:dyDescent="0.25">
      <c r="A2" s="50" t="s">
        <v>0</v>
      </c>
      <c r="B2" s="50" t="s">
        <v>63</v>
      </c>
      <c r="C2" s="1"/>
      <c r="D2" s="1"/>
      <c r="E2" s="1"/>
      <c r="F2" s="1"/>
      <c r="G2" s="1"/>
      <c r="H2" s="1"/>
    </row>
    <row r="3" spans="1:8" ht="15" x14ac:dyDescent="0.25">
      <c r="A3" s="50" t="s">
        <v>1</v>
      </c>
      <c r="B3" s="50">
        <v>2023</v>
      </c>
      <c r="C3" s="1"/>
      <c r="D3" s="1"/>
      <c r="E3" s="1"/>
      <c r="F3" s="1"/>
      <c r="G3" s="1"/>
      <c r="H3" s="1"/>
    </row>
    <row r="4" spans="1:8" ht="15" x14ac:dyDescent="0.25">
      <c r="A4" s="50" t="s">
        <v>2</v>
      </c>
      <c r="B4" s="50" t="s">
        <v>55</v>
      </c>
      <c r="C4" s="1"/>
      <c r="D4" s="1"/>
      <c r="E4" s="1"/>
      <c r="F4" s="1"/>
      <c r="G4" s="1"/>
      <c r="H4" s="1"/>
    </row>
    <row r="5" spans="1:8" ht="15" x14ac:dyDescent="0.25">
      <c r="A5" s="50" t="s">
        <v>4</v>
      </c>
      <c r="B5" s="50" t="s">
        <v>52</v>
      </c>
      <c r="C5" s="1"/>
      <c r="D5" s="1"/>
      <c r="E5" s="1"/>
      <c r="F5" s="1"/>
      <c r="G5" s="1"/>
      <c r="H5" s="1"/>
    </row>
    <row r="6" spans="1:8" ht="15" x14ac:dyDescent="0.25">
      <c r="A6" s="50" t="s">
        <v>6</v>
      </c>
      <c r="B6" s="50" t="s">
        <v>7</v>
      </c>
      <c r="C6" s="1"/>
      <c r="D6" s="1"/>
      <c r="E6" s="1"/>
      <c r="F6" s="1"/>
      <c r="G6" s="1"/>
      <c r="H6" s="1"/>
    </row>
    <row r="7" spans="1:8" ht="15" x14ac:dyDescent="0.25">
      <c r="A7" s="1"/>
      <c r="B7" s="1"/>
      <c r="C7" s="1"/>
      <c r="D7" s="1"/>
      <c r="E7" s="1"/>
      <c r="F7" s="1"/>
      <c r="G7" s="1"/>
      <c r="H7" s="1"/>
    </row>
    <row r="8" spans="1:8" ht="15" x14ac:dyDescent="0.25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</row>
    <row r="9" spans="1:8" ht="15" x14ac:dyDescent="0.25">
      <c r="A9" s="53" t="s">
        <v>15</v>
      </c>
      <c r="B9" s="6"/>
      <c r="C9" s="7" t="s">
        <v>10</v>
      </c>
      <c r="D9" s="6"/>
      <c r="E9" s="6"/>
      <c r="F9" s="7" t="s">
        <v>10</v>
      </c>
      <c r="G9" s="6"/>
      <c r="H9" s="6"/>
    </row>
    <row r="10" spans="1:8" ht="15" x14ac:dyDescent="0.25">
      <c r="A10" s="8" t="s">
        <v>42</v>
      </c>
      <c r="B10" s="9">
        <f>E11+1</f>
        <v>32.481481481481488</v>
      </c>
      <c r="C10" s="7" t="s">
        <v>24</v>
      </c>
      <c r="D10" s="10">
        <v>0.18</v>
      </c>
      <c r="E10" s="9">
        <f>D10*E11</f>
        <v>5.6666666666666679</v>
      </c>
      <c r="F10" s="7" t="s">
        <v>53</v>
      </c>
      <c r="G10" s="10">
        <f>H13/E10/1000</f>
        <v>1.2090849673202613</v>
      </c>
      <c r="H10" s="9"/>
    </row>
    <row r="11" spans="1:8" ht="15" x14ac:dyDescent="0.25">
      <c r="A11" s="8" t="s">
        <v>17</v>
      </c>
      <c r="B11" s="9">
        <f>((E11*D10)*1000)*1.2</f>
        <v>6800.0000000000009</v>
      </c>
      <c r="C11" s="7" t="s">
        <v>16</v>
      </c>
      <c r="D11" s="10">
        <f>H11/B11</f>
        <v>0.87962962962962965</v>
      </c>
      <c r="E11" s="18">
        <v>31.481481481481488</v>
      </c>
      <c r="F11" s="7" t="s">
        <v>41</v>
      </c>
      <c r="G11" s="18">
        <v>190</v>
      </c>
      <c r="H11" s="9">
        <f>E11*G11</f>
        <v>5981.4814814814827</v>
      </c>
    </row>
    <row r="12" spans="1:8" ht="15" x14ac:dyDescent="0.25">
      <c r="A12" s="8" t="s">
        <v>59</v>
      </c>
      <c r="B12" s="9"/>
      <c r="C12" s="7"/>
      <c r="D12" s="10"/>
      <c r="E12" s="9"/>
      <c r="F12" s="7" t="s">
        <v>62</v>
      </c>
      <c r="G12" s="9"/>
      <c r="H12" s="9">
        <v>870</v>
      </c>
    </row>
    <row r="13" spans="1:8" ht="15" x14ac:dyDescent="0.25">
      <c r="A13" s="53" t="s">
        <v>18</v>
      </c>
      <c r="B13" s="6"/>
      <c r="C13" s="7" t="s">
        <v>10</v>
      </c>
      <c r="D13" s="6"/>
      <c r="E13" s="6"/>
      <c r="F13" s="7" t="s">
        <v>10</v>
      </c>
      <c r="G13" s="6"/>
      <c r="H13" s="6">
        <f>SUM(H10:H12)</f>
        <v>6851.4814814814827</v>
      </c>
    </row>
    <row r="14" spans="1:8" ht="15" x14ac:dyDescent="0.25">
      <c r="A14" s="8" t="s">
        <v>10</v>
      </c>
      <c r="B14" s="9"/>
      <c r="C14" s="7" t="s">
        <v>10</v>
      </c>
      <c r="D14" s="9"/>
      <c r="E14" s="9"/>
      <c r="F14" s="7" t="s">
        <v>10</v>
      </c>
      <c r="G14" s="9"/>
      <c r="H14" s="9"/>
    </row>
    <row r="15" spans="1:8" ht="15" x14ac:dyDescent="0.25">
      <c r="A15" s="53" t="s">
        <v>19</v>
      </c>
      <c r="B15" s="6"/>
      <c r="C15" s="7" t="s">
        <v>10</v>
      </c>
      <c r="D15" s="6"/>
      <c r="E15" s="6"/>
      <c r="F15" s="7" t="s">
        <v>10</v>
      </c>
      <c r="G15" s="6"/>
      <c r="H15" s="6"/>
    </row>
    <row r="16" spans="1:8" ht="15" x14ac:dyDescent="0.25">
      <c r="A16" s="8" t="s">
        <v>20</v>
      </c>
      <c r="B16" s="9"/>
      <c r="C16" s="7" t="s">
        <v>10</v>
      </c>
      <c r="D16" s="9"/>
      <c r="E16" s="9">
        <v>-14</v>
      </c>
      <c r="F16" s="7" t="s">
        <v>21</v>
      </c>
      <c r="G16" s="10">
        <v>80</v>
      </c>
      <c r="H16" s="9">
        <f>E16*G16</f>
        <v>-1120</v>
      </c>
    </row>
    <row r="17" spans="1:8" ht="15" x14ac:dyDescent="0.25">
      <c r="A17" s="8" t="s">
        <v>66</v>
      </c>
      <c r="B17" s="9">
        <f>E17*4.5*-1</f>
        <v>139.5</v>
      </c>
      <c r="C17" s="7" t="s">
        <v>64</v>
      </c>
      <c r="D17" s="10"/>
      <c r="E17" s="9">
        <v>-31</v>
      </c>
      <c r="F17" s="7" t="s">
        <v>24</v>
      </c>
      <c r="G17" s="10"/>
      <c r="H17" s="9"/>
    </row>
    <row r="18" spans="1:8" ht="15" x14ac:dyDescent="0.25">
      <c r="A18" s="54" t="s">
        <v>46</v>
      </c>
      <c r="E18" s="55">
        <f>(B11*-1/1000*26.4)-(E17*3.3+E19*2)</f>
        <v>-77.220000000000013</v>
      </c>
      <c r="F18" s="56" t="s">
        <v>40</v>
      </c>
      <c r="G18">
        <v>12</v>
      </c>
      <c r="H18" s="9">
        <f>E18*G18</f>
        <v>-926.6400000000001</v>
      </c>
    </row>
    <row r="19" spans="1:8" ht="15" x14ac:dyDescent="0.25">
      <c r="A19" s="8" t="s">
        <v>39</v>
      </c>
      <c r="B19" s="9">
        <f>E19*0.5*-1</f>
        <v>0</v>
      </c>
      <c r="C19" s="7" t="s">
        <v>64</v>
      </c>
      <c r="D19" s="9"/>
      <c r="E19" s="9">
        <v>0</v>
      </c>
      <c r="F19" s="7" t="s">
        <v>24</v>
      </c>
      <c r="G19" s="10"/>
      <c r="H19" s="9">
        <f>E19*G19</f>
        <v>0</v>
      </c>
    </row>
    <row r="22" spans="1:8" ht="15" x14ac:dyDescent="0.25">
      <c r="A22" s="53" t="s">
        <v>25</v>
      </c>
      <c r="B22" s="6"/>
      <c r="C22" s="7" t="s">
        <v>10</v>
      </c>
      <c r="D22" s="6"/>
      <c r="E22" s="6"/>
      <c r="F22" s="7" t="s">
        <v>10</v>
      </c>
      <c r="G22" s="6"/>
      <c r="H22" s="6">
        <f>SUM(H15:H21)</f>
        <v>-2046.64</v>
      </c>
    </row>
    <row r="23" spans="1:8" ht="15" x14ac:dyDescent="0.25">
      <c r="A23" s="53" t="s">
        <v>26</v>
      </c>
      <c r="B23" s="6"/>
      <c r="C23" s="7" t="s">
        <v>10</v>
      </c>
      <c r="D23" s="6"/>
      <c r="E23" s="6"/>
      <c r="F23" s="7" t="s">
        <v>10</v>
      </c>
      <c r="G23" s="6"/>
      <c r="H23" s="6">
        <f>SUM(H13,H22)</f>
        <v>4804.8414814814823</v>
      </c>
    </row>
    <row r="24" spans="1:8" ht="15" x14ac:dyDescent="0.25">
      <c r="A24" s="8" t="s">
        <v>10</v>
      </c>
      <c r="B24" s="9"/>
      <c r="C24" s="7" t="s">
        <v>10</v>
      </c>
      <c r="D24" s="9"/>
      <c r="E24" s="9"/>
      <c r="F24" s="7" t="s">
        <v>10</v>
      </c>
      <c r="G24" s="9"/>
      <c r="H24" s="9"/>
    </row>
    <row r="25" spans="1:8" ht="15" x14ac:dyDescent="0.25">
      <c r="A25" s="53" t="s">
        <v>27</v>
      </c>
      <c r="B25" s="6"/>
      <c r="C25" s="7" t="s">
        <v>10</v>
      </c>
      <c r="D25" s="6"/>
      <c r="E25" s="6"/>
      <c r="F25" s="7" t="s">
        <v>10</v>
      </c>
      <c r="G25" s="6"/>
      <c r="H25" s="6"/>
    </row>
    <row r="26" spans="1:8" ht="15" x14ac:dyDescent="0.25">
      <c r="A26" s="8" t="s">
        <v>61</v>
      </c>
      <c r="B26" s="9"/>
      <c r="C26" s="7" t="s">
        <v>10</v>
      </c>
      <c r="D26" s="9"/>
      <c r="E26" s="9">
        <f>E17</f>
        <v>-31</v>
      </c>
      <c r="F26" s="7" t="s">
        <v>24</v>
      </c>
      <c r="G26" s="9">
        <v>23</v>
      </c>
      <c r="H26" s="9">
        <f t="shared" ref="H26:H29" si="0">E26*G26</f>
        <v>-713</v>
      </c>
    </row>
    <row r="27" spans="1:8" ht="15" x14ac:dyDescent="0.25">
      <c r="A27" s="8" t="s">
        <v>44</v>
      </c>
      <c r="B27" s="9"/>
      <c r="C27" s="7"/>
      <c r="D27" s="9"/>
      <c r="E27" s="9">
        <f>E19</f>
        <v>0</v>
      </c>
      <c r="F27" s="7" t="s">
        <v>24</v>
      </c>
      <c r="G27" s="9">
        <v>12</v>
      </c>
      <c r="H27" s="9">
        <f t="shared" si="0"/>
        <v>0</v>
      </c>
    </row>
    <row r="28" spans="1:8" ht="15" x14ac:dyDescent="0.25">
      <c r="A28" s="8" t="s">
        <v>28</v>
      </c>
      <c r="B28" s="9"/>
      <c r="C28" s="7" t="s">
        <v>10</v>
      </c>
      <c r="D28" s="9"/>
      <c r="E28" s="9">
        <v>-2</v>
      </c>
      <c r="F28" s="7" t="s">
        <v>10</v>
      </c>
      <c r="G28" s="9">
        <v>95</v>
      </c>
      <c r="H28" s="9">
        <f t="shared" si="0"/>
        <v>-190</v>
      </c>
    </row>
    <row r="29" spans="1:8" ht="15" x14ac:dyDescent="0.25">
      <c r="A29" s="8" t="s">
        <v>29</v>
      </c>
      <c r="B29" s="9"/>
      <c r="C29" s="7" t="s">
        <v>10</v>
      </c>
      <c r="D29" s="9"/>
      <c r="E29" s="11">
        <v>-0.5</v>
      </c>
      <c r="F29" s="7" t="s">
        <v>10</v>
      </c>
      <c r="G29" s="9">
        <v>333</v>
      </c>
      <c r="H29" s="9">
        <f t="shared" si="0"/>
        <v>-166.5</v>
      </c>
    </row>
    <row r="30" spans="1:8" ht="15" x14ac:dyDescent="0.25">
      <c r="A30" s="8"/>
      <c r="B30" s="9"/>
      <c r="C30" s="7"/>
      <c r="D30" s="9"/>
      <c r="E30" s="9"/>
      <c r="F30" s="7"/>
      <c r="G30" s="9"/>
      <c r="H30" s="9"/>
    </row>
    <row r="31" spans="1:8" ht="15" x14ac:dyDescent="0.25">
      <c r="A31" s="8"/>
      <c r="B31" s="9"/>
      <c r="C31" s="7"/>
      <c r="D31" s="9"/>
      <c r="E31" s="9"/>
      <c r="F31" s="7"/>
      <c r="G31" s="9"/>
      <c r="H31" s="9"/>
    </row>
    <row r="32" spans="1:8" ht="15" x14ac:dyDescent="0.25">
      <c r="A32" s="8"/>
      <c r="B32" s="9"/>
      <c r="C32" s="7"/>
      <c r="D32" s="9"/>
      <c r="E32" s="9"/>
      <c r="F32" s="7"/>
      <c r="G32" s="9"/>
      <c r="H32" s="9"/>
    </row>
    <row r="33" spans="1:8" ht="15" x14ac:dyDescent="0.25">
      <c r="A33" s="53" t="s">
        <v>32</v>
      </c>
      <c r="B33" s="6"/>
      <c r="C33" s="7" t="s">
        <v>10</v>
      </c>
      <c r="D33" s="6"/>
      <c r="E33" s="6"/>
      <c r="F33" s="7" t="s">
        <v>10</v>
      </c>
      <c r="G33" s="6"/>
      <c r="H33" s="6">
        <f>SUM(H26:H32)</f>
        <v>-1069.5</v>
      </c>
    </row>
    <row r="34" spans="1:8" ht="15" x14ac:dyDescent="0.25">
      <c r="A34" s="8" t="s">
        <v>33</v>
      </c>
      <c r="B34" s="9"/>
      <c r="C34" s="7" t="s">
        <v>10</v>
      </c>
      <c r="D34" s="9"/>
      <c r="E34" s="9"/>
      <c r="F34" s="7" t="s">
        <v>10</v>
      </c>
      <c r="G34" s="9"/>
      <c r="H34" s="9">
        <f>SUM(H23,H33)</f>
        <v>3735.3414814814823</v>
      </c>
    </row>
    <row r="35" spans="1:8" ht="15" x14ac:dyDescent="0.25">
      <c r="A35" s="1"/>
      <c r="B35" s="1"/>
      <c r="C35" s="1"/>
      <c r="D35" s="1"/>
      <c r="E35" s="1"/>
      <c r="F35" s="1"/>
      <c r="G35" s="1"/>
      <c r="H35" s="1"/>
    </row>
    <row r="36" spans="1:8" ht="15" x14ac:dyDescent="0.25">
      <c r="A36" s="1" t="s">
        <v>58</v>
      </c>
      <c r="B36" s="1"/>
      <c r="C36" s="1"/>
      <c r="D36" s="1"/>
      <c r="E36" s="1"/>
      <c r="F36" s="1"/>
      <c r="G36" s="1"/>
      <c r="H36" s="1"/>
    </row>
    <row r="37" spans="1:8" ht="15" x14ac:dyDescent="0.25">
      <c r="A37" s="50" t="s">
        <v>67</v>
      </c>
      <c r="B37" s="1"/>
      <c r="C37" s="1"/>
      <c r="D37" s="1"/>
      <c r="E37" s="1"/>
      <c r="F37" s="1"/>
      <c r="G37" s="1"/>
      <c r="H37" s="1"/>
    </row>
    <row r="38" spans="1:8" ht="15" x14ac:dyDescent="0.25">
      <c r="A38" s="50" t="s">
        <v>68</v>
      </c>
      <c r="B38" s="1"/>
      <c r="C38" s="1"/>
      <c r="D38" s="1"/>
      <c r="E38" s="1"/>
      <c r="F38" s="1"/>
      <c r="G38" s="1"/>
      <c r="H38" s="1"/>
    </row>
    <row r="39" spans="1:8" ht="15" x14ac:dyDescent="0.25">
      <c r="A39" s="50" t="s">
        <v>69</v>
      </c>
      <c r="E39" s="1"/>
      <c r="F39" s="1"/>
      <c r="G39" s="1"/>
      <c r="H39" s="1"/>
    </row>
    <row r="40" spans="1:8" ht="15" x14ac:dyDescent="0.25">
      <c r="A40" s="50" t="s">
        <v>70</v>
      </c>
      <c r="B40" s="1"/>
      <c r="C40" s="1"/>
      <c r="D40" s="1"/>
      <c r="E40" s="50"/>
      <c r="F40" s="50"/>
      <c r="G40" s="50"/>
      <c r="H40" s="50"/>
    </row>
    <row r="41" spans="1:8" ht="15" x14ac:dyDescent="0.25">
      <c r="A41" s="50" t="s">
        <v>54</v>
      </c>
      <c r="B41" s="50"/>
      <c r="C41" s="50"/>
      <c r="D41" s="50"/>
      <c r="E41" s="50"/>
      <c r="F41" s="50"/>
      <c r="G41" s="50"/>
      <c r="H41" s="50"/>
    </row>
    <row r="42" spans="1:8" ht="15" x14ac:dyDescent="0.25">
      <c r="A42" s="50" t="s">
        <v>47</v>
      </c>
      <c r="B42" s="50"/>
      <c r="C42" s="50"/>
      <c r="D42" s="50"/>
      <c r="E42" s="50"/>
      <c r="F42" s="50"/>
      <c r="G42" s="50"/>
      <c r="H42" s="50"/>
    </row>
    <row r="43" spans="1:8" ht="15" x14ac:dyDescent="0.25">
      <c r="A43" s="50" t="s">
        <v>65</v>
      </c>
      <c r="B43" s="50"/>
      <c r="C43" s="50"/>
      <c r="D43" s="50"/>
      <c r="E43" s="50"/>
      <c r="F43" s="50"/>
      <c r="G43" s="50"/>
      <c r="H43" s="50"/>
    </row>
    <row r="44" spans="1:8" ht="15" x14ac:dyDescent="0.25">
      <c r="A44" s="50" t="s">
        <v>71</v>
      </c>
      <c r="B44" s="50"/>
      <c r="C44" s="50"/>
      <c r="D44" s="50"/>
      <c r="H44" s="50"/>
    </row>
    <row r="45" spans="1:8" ht="15" x14ac:dyDescent="0.25">
      <c r="A45" s="50" t="s">
        <v>72</v>
      </c>
      <c r="E45" s="45"/>
      <c r="F45" s="45"/>
      <c r="G45" s="45"/>
      <c r="H45" s="45"/>
    </row>
    <row r="46" spans="1:8" ht="15" x14ac:dyDescent="0.25">
      <c r="B46" s="45"/>
      <c r="C46" s="45"/>
      <c r="D46" s="45"/>
      <c r="E46" s="1"/>
      <c r="F46" s="1"/>
      <c r="G46" s="1"/>
      <c r="H46" s="1"/>
    </row>
    <row r="47" spans="1:8" ht="15" x14ac:dyDescent="0.25">
      <c r="A47" s="44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1BD3-7AB7-4D38-8C2C-4785F1C9DFC6}">
  <dimension ref="A1:H47"/>
  <sheetViews>
    <sheetView workbookViewId="0">
      <selection activeCell="J26" sqref="J26"/>
    </sheetView>
  </sheetViews>
  <sheetFormatPr defaultRowHeight="12" x14ac:dyDescent="0.2"/>
  <cols>
    <col min="1" max="1" width="34.7109375" customWidth="1"/>
    <col min="2" max="2" width="10.28515625" customWidth="1"/>
    <col min="3" max="7" width="7.7109375" customWidth="1"/>
    <col min="8" max="8" width="10.28515625" customWidth="1"/>
  </cols>
  <sheetData>
    <row r="1" spans="1:8" ht="15" x14ac:dyDescent="0.25">
      <c r="A1" s="1" t="s">
        <v>63</v>
      </c>
      <c r="B1" s="1"/>
      <c r="C1" s="1"/>
      <c r="D1" s="1"/>
      <c r="E1" s="1"/>
      <c r="F1" s="1"/>
      <c r="G1" s="1"/>
      <c r="H1" s="1"/>
    </row>
    <row r="2" spans="1:8" ht="15" x14ac:dyDescent="0.25">
      <c r="A2" s="50" t="s">
        <v>0</v>
      </c>
      <c r="B2" s="50" t="s">
        <v>63</v>
      </c>
      <c r="C2" s="1"/>
      <c r="D2" s="1"/>
      <c r="E2" s="1"/>
      <c r="F2" s="1"/>
      <c r="G2" s="1"/>
      <c r="H2" s="1"/>
    </row>
    <row r="3" spans="1:8" ht="15" x14ac:dyDescent="0.25">
      <c r="A3" s="50" t="s">
        <v>1</v>
      </c>
      <c r="B3" s="50">
        <v>2023</v>
      </c>
      <c r="C3" s="1"/>
      <c r="D3" s="1"/>
      <c r="E3" s="1"/>
      <c r="F3" s="1"/>
      <c r="G3" s="1"/>
      <c r="H3" s="1"/>
    </row>
    <row r="4" spans="1:8" ht="15" x14ac:dyDescent="0.25">
      <c r="A4" s="50" t="s">
        <v>2</v>
      </c>
      <c r="B4" s="50" t="s">
        <v>55</v>
      </c>
      <c r="C4" s="1"/>
      <c r="D4" s="1"/>
      <c r="E4" s="1"/>
      <c r="F4" s="1"/>
      <c r="G4" s="1"/>
      <c r="H4" s="1"/>
    </row>
    <row r="5" spans="1:8" ht="15" x14ac:dyDescent="0.25">
      <c r="A5" s="50" t="s">
        <v>4</v>
      </c>
      <c r="B5" s="50" t="s">
        <v>5</v>
      </c>
      <c r="C5" s="1"/>
      <c r="D5" s="1"/>
      <c r="E5" s="1"/>
      <c r="F5" s="1"/>
      <c r="G5" s="1"/>
      <c r="H5" s="1"/>
    </row>
    <row r="6" spans="1:8" ht="15" x14ac:dyDescent="0.25">
      <c r="A6" s="50" t="s">
        <v>6</v>
      </c>
      <c r="B6" s="50" t="s">
        <v>7</v>
      </c>
      <c r="C6" s="1"/>
      <c r="D6" s="1"/>
      <c r="E6" s="1"/>
      <c r="F6" s="1"/>
      <c r="G6" s="1"/>
      <c r="H6" s="1"/>
    </row>
    <row r="7" spans="1:8" ht="15" x14ac:dyDescent="0.25">
      <c r="A7" s="1"/>
      <c r="B7" s="1"/>
      <c r="C7" s="1"/>
      <c r="D7" s="1"/>
      <c r="E7" s="1"/>
      <c r="F7" s="1"/>
      <c r="G7" s="1"/>
      <c r="H7" s="1"/>
    </row>
    <row r="8" spans="1:8" ht="15" x14ac:dyDescent="0.25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</row>
    <row r="9" spans="1:8" ht="15" x14ac:dyDescent="0.25">
      <c r="A9" s="53" t="s">
        <v>15</v>
      </c>
      <c r="B9" s="6"/>
      <c r="C9" s="7" t="s">
        <v>10</v>
      </c>
      <c r="D9" s="6"/>
      <c r="E9" s="6"/>
      <c r="F9" s="7" t="s">
        <v>10</v>
      </c>
      <c r="G9" s="6"/>
      <c r="H9" s="6"/>
    </row>
    <row r="10" spans="1:8" ht="15" x14ac:dyDescent="0.25">
      <c r="A10" s="8" t="s">
        <v>42</v>
      </c>
      <c r="B10" s="9">
        <f>E11+1</f>
        <v>34.796296296296298</v>
      </c>
      <c r="C10" s="7" t="s">
        <v>24</v>
      </c>
      <c r="D10" s="10">
        <v>0.18</v>
      </c>
      <c r="E10" s="9">
        <f>D10*E11</f>
        <v>6.083333333333333</v>
      </c>
      <c r="F10" s="7" t="s">
        <v>53</v>
      </c>
      <c r="G10" s="10">
        <f>H13/E10/1000</f>
        <v>1.1985692541856927</v>
      </c>
      <c r="H10" s="9"/>
    </row>
    <row r="11" spans="1:8" ht="15" x14ac:dyDescent="0.25">
      <c r="A11" s="8" t="s">
        <v>17</v>
      </c>
      <c r="B11" s="9">
        <f>((E11*D10)*1000)*1.2</f>
        <v>7299.9999999999991</v>
      </c>
      <c r="C11" s="7" t="s">
        <v>16</v>
      </c>
      <c r="D11" s="10">
        <f>H11/B11</f>
        <v>0.87962962962962976</v>
      </c>
      <c r="E11" s="18">
        <v>33.796296296296298</v>
      </c>
      <c r="F11" s="7" t="s">
        <v>41</v>
      </c>
      <c r="G11" s="18">
        <v>190</v>
      </c>
      <c r="H11" s="9">
        <f>E11*G11</f>
        <v>6421.2962962962965</v>
      </c>
    </row>
    <row r="12" spans="1:8" ht="15" x14ac:dyDescent="0.25">
      <c r="A12" s="8" t="s">
        <v>59</v>
      </c>
      <c r="B12" s="9"/>
      <c r="C12" s="7"/>
      <c r="D12" s="10"/>
      <c r="E12" s="9"/>
      <c r="F12" s="7" t="s">
        <v>62</v>
      </c>
      <c r="G12" s="9"/>
      <c r="H12" s="9">
        <v>870</v>
      </c>
    </row>
    <row r="13" spans="1:8" ht="15" x14ac:dyDescent="0.25">
      <c r="A13" s="53" t="s">
        <v>18</v>
      </c>
      <c r="B13" s="6"/>
      <c r="C13" s="7" t="s">
        <v>10</v>
      </c>
      <c r="D13" s="6"/>
      <c r="E13" s="6"/>
      <c r="F13" s="7" t="s">
        <v>10</v>
      </c>
      <c r="G13" s="6"/>
      <c r="H13" s="6">
        <f>SUM(H10:H12)</f>
        <v>7291.2962962962965</v>
      </c>
    </row>
    <row r="14" spans="1:8" ht="15" x14ac:dyDescent="0.25">
      <c r="A14" s="8" t="s">
        <v>10</v>
      </c>
      <c r="B14" s="9"/>
      <c r="C14" s="7" t="s">
        <v>10</v>
      </c>
      <c r="D14" s="9"/>
      <c r="E14" s="9"/>
      <c r="F14" s="7" t="s">
        <v>10</v>
      </c>
      <c r="G14" s="9"/>
      <c r="H14" s="9"/>
    </row>
    <row r="15" spans="1:8" ht="15" x14ac:dyDescent="0.25">
      <c r="A15" s="53" t="s">
        <v>19</v>
      </c>
      <c r="B15" s="6"/>
      <c r="C15" s="7" t="s">
        <v>10</v>
      </c>
      <c r="D15" s="6"/>
      <c r="E15" s="6"/>
      <c r="F15" s="7" t="s">
        <v>10</v>
      </c>
      <c r="G15" s="6"/>
      <c r="H15" s="6"/>
    </row>
    <row r="16" spans="1:8" ht="15" x14ac:dyDescent="0.25">
      <c r="A16" s="8" t="s">
        <v>20</v>
      </c>
      <c r="B16" s="9"/>
      <c r="C16" s="7" t="s">
        <v>10</v>
      </c>
      <c r="D16" s="9"/>
      <c r="E16" s="9">
        <v>-14</v>
      </c>
      <c r="F16" s="7" t="s">
        <v>21</v>
      </c>
      <c r="G16" s="10">
        <v>80</v>
      </c>
      <c r="H16" s="9">
        <f>E16*G16</f>
        <v>-1120</v>
      </c>
    </row>
    <row r="17" spans="1:8" ht="15" x14ac:dyDescent="0.25">
      <c r="A17" s="8" t="s">
        <v>66</v>
      </c>
      <c r="B17" s="9">
        <f>E17*4.5*-1</f>
        <v>144</v>
      </c>
      <c r="C17" s="7" t="s">
        <v>64</v>
      </c>
      <c r="D17" s="10"/>
      <c r="E17" s="9">
        <v>-32</v>
      </c>
      <c r="F17" s="7" t="s">
        <v>24</v>
      </c>
      <c r="G17" s="10"/>
      <c r="H17" s="9"/>
    </row>
    <row r="18" spans="1:8" ht="15" x14ac:dyDescent="0.25">
      <c r="A18" s="54" t="s">
        <v>46</v>
      </c>
      <c r="E18" s="55">
        <f>(B11*-1/1000*26.4)-(E17*3.3+E19*2)</f>
        <v>-87.119999999999976</v>
      </c>
      <c r="F18" s="56" t="s">
        <v>40</v>
      </c>
      <c r="G18">
        <v>12</v>
      </c>
      <c r="H18" s="9">
        <f>E18*G18</f>
        <v>-1045.4399999999996</v>
      </c>
    </row>
    <row r="19" spans="1:8" ht="15" x14ac:dyDescent="0.25">
      <c r="A19" s="8" t="s">
        <v>39</v>
      </c>
      <c r="B19" s="9">
        <f>E19*0.5*-1</f>
        <v>0</v>
      </c>
      <c r="C19" s="7" t="s">
        <v>64</v>
      </c>
      <c r="D19" s="9"/>
      <c r="E19" s="9">
        <v>0</v>
      </c>
      <c r="F19" s="7" t="s">
        <v>24</v>
      </c>
      <c r="G19" s="10"/>
      <c r="H19" s="9">
        <f>E19*G19</f>
        <v>0</v>
      </c>
    </row>
    <row r="22" spans="1:8" ht="15" x14ac:dyDescent="0.25">
      <c r="A22" s="53" t="s">
        <v>25</v>
      </c>
      <c r="B22" s="6"/>
      <c r="C22" s="7" t="s">
        <v>10</v>
      </c>
      <c r="D22" s="6"/>
      <c r="E22" s="6"/>
      <c r="F22" s="7" t="s">
        <v>10</v>
      </c>
      <c r="G22" s="6"/>
      <c r="H22" s="6">
        <f>SUM(H15:H21)</f>
        <v>-2165.4399999999996</v>
      </c>
    </row>
    <row r="23" spans="1:8" ht="15" x14ac:dyDescent="0.25">
      <c r="A23" s="53" t="s">
        <v>26</v>
      </c>
      <c r="B23" s="6"/>
      <c r="C23" s="7" t="s">
        <v>10</v>
      </c>
      <c r="D23" s="6"/>
      <c r="E23" s="6"/>
      <c r="F23" s="7" t="s">
        <v>10</v>
      </c>
      <c r="G23" s="6"/>
      <c r="H23" s="6">
        <f>SUM(H13,H22)</f>
        <v>5125.8562962962969</v>
      </c>
    </row>
    <row r="24" spans="1:8" ht="15" x14ac:dyDescent="0.25">
      <c r="A24" s="8" t="s">
        <v>10</v>
      </c>
      <c r="B24" s="9"/>
      <c r="C24" s="7" t="s">
        <v>10</v>
      </c>
      <c r="D24" s="9"/>
      <c r="E24" s="9"/>
      <c r="F24" s="7" t="s">
        <v>10</v>
      </c>
      <c r="G24" s="9"/>
      <c r="H24" s="9"/>
    </row>
    <row r="25" spans="1:8" ht="15" x14ac:dyDescent="0.25">
      <c r="A25" s="53" t="s">
        <v>27</v>
      </c>
      <c r="B25" s="6"/>
      <c r="C25" s="7" t="s">
        <v>10</v>
      </c>
      <c r="D25" s="6"/>
      <c r="E25" s="6"/>
      <c r="F25" s="7" t="s">
        <v>10</v>
      </c>
      <c r="G25" s="6"/>
      <c r="H25" s="6"/>
    </row>
    <row r="26" spans="1:8" ht="15" x14ac:dyDescent="0.25">
      <c r="A26" s="8" t="s">
        <v>61</v>
      </c>
      <c r="B26" s="9"/>
      <c r="C26" s="7" t="s">
        <v>10</v>
      </c>
      <c r="D26" s="9"/>
      <c r="E26" s="9">
        <f>E17</f>
        <v>-32</v>
      </c>
      <c r="F26" s="7" t="s">
        <v>24</v>
      </c>
      <c r="G26" s="9">
        <v>23</v>
      </c>
      <c r="H26" s="9">
        <f t="shared" ref="H26:H29" si="0">E26*G26</f>
        <v>-736</v>
      </c>
    </row>
    <row r="27" spans="1:8" ht="15" x14ac:dyDescent="0.25">
      <c r="A27" s="8" t="s">
        <v>44</v>
      </c>
      <c r="B27" s="9"/>
      <c r="C27" s="7"/>
      <c r="D27" s="9"/>
      <c r="E27" s="9">
        <f>E19</f>
        <v>0</v>
      </c>
      <c r="F27" s="7" t="s">
        <v>24</v>
      </c>
      <c r="G27" s="9">
        <v>12</v>
      </c>
      <c r="H27" s="9">
        <f t="shared" si="0"/>
        <v>0</v>
      </c>
    </row>
    <row r="28" spans="1:8" ht="15" x14ac:dyDescent="0.25">
      <c r="A28" s="8" t="s">
        <v>28</v>
      </c>
      <c r="B28" s="9"/>
      <c r="C28" s="7" t="s">
        <v>10</v>
      </c>
      <c r="D28" s="9"/>
      <c r="E28" s="9">
        <v>-2</v>
      </c>
      <c r="F28" s="7" t="s">
        <v>10</v>
      </c>
      <c r="G28" s="9">
        <v>95</v>
      </c>
      <c r="H28" s="9">
        <f t="shared" si="0"/>
        <v>-190</v>
      </c>
    </row>
    <row r="29" spans="1:8" ht="15" x14ac:dyDescent="0.25">
      <c r="A29" s="8" t="s">
        <v>29</v>
      </c>
      <c r="B29" s="9"/>
      <c r="C29" s="7" t="s">
        <v>10</v>
      </c>
      <c r="D29" s="9"/>
      <c r="E29" s="11">
        <v>-0.5</v>
      </c>
      <c r="F29" s="7" t="s">
        <v>10</v>
      </c>
      <c r="G29" s="9">
        <v>333</v>
      </c>
      <c r="H29" s="9">
        <f t="shared" si="0"/>
        <v>-166.5</v>
      </c>
    </row>
    <row r="30" spans="1:8" ht="15" x14ac:dyDescent="0.25">
      <c r="A30" s="8"/>
      <c r="B30" s="9"/>
      <c r="C30" s="7"/>
      <c r="D30" s="9"/>
      <c r="E30" s="9"/>
      <c r="F30" s="7"/>
      <c r="G30" s="9"/>
      <c r="H30" s="9"/>
    </row>
    <row r="31" spans="1:8" ht="15" x14ac:dyDescent="0.25">
      <c r="A31" s="8"/>
      <c r="B31" s="9"/>
      <c r="C31" s="7"/>
      <c r="D31" s="9"/>
      <c r="E31" s="9"/>
      <c r="F31" s="7"/>
      <c r="G31" s="9"/>
      <c r="H31" s="9"/>
    </row>
    <row r="32" spans="1:8" ht="15" x14ac:dyDescent="0.25">
      <c r="A32" s="8"/>
      <c r="B32" s="9"/>
      <c r="C32" s="7"/>
      <c r="D32" s="9"/>
      <c r="E32" s="9"/>
      <c r="F32" s="7"/>
      <c r="G32" s="9"/>
      <c r="H32" s="9"/>
    </row>
    <row r="33" spans="1:8" ht="15" x14ac:dyDescent="0.25">
      <c r="A33" s="53" t="s">
        <v>32</v>
      </c>
      <c r="B33" s="6"/>
      <c r="C33" s="7" t="s">
        <v>10</v>
      </c>
      <c r="D33" s="6"/>
      <c r="E33" s="6"/>
      <c r="F33" s="7" t="s">
        <v>10</v>
      </c>
      <c r="G33" s="6"/>
      <c r="H33" s="6">
        <f>SUM(H26:H32)</f>
        <v>-1092.5</v>
      </c>
    </row>
    <row r="34" spans="1:8" ht="15" x14ac:dyDescent="0.25">
      <c r="A34" s="8" t="s">
        <v>33</v>
      </c>
      <c r="B34" s="9"/>
      <c r="C34" s="7" t="s">
        <v>10</v>
      </c>
      <c r="D34" s="9"/>
      <c r="E34" s="9"/>
      <c r="F34" s="7" t="s">
        <v>10</v>
      </c>
      <c r="G34" s="9"/>
      <c r="H34" s="9">
        <f>SUM(H23,H33)</f>
        <v>4033.3562962962969</v>
      </c>
    </row>
    <row r="35" spans="1:8" ht="15" x14ac:dyDescent="0.25">
      <c r="A35" s="1"/>
      <c r="B35" s="1"/>
      <c r="C35" s="1"/>
      <c r="D35" s="1"/>
      <c r="E35" s="1"/>
      <c r="F35" s="1"/>
      <c r="G35" s="1"/>
      <c r="H35" s="1"/>
    </row>
    <row r="36" spans="1:8" ht="15" x14ac:dyDescent="0.25">
      <c r="A36" s="1" t="s">
        <v>58</v>
      </c>
      <c r="B36" s="1"/>
      <c r="C36" s="1"/>
      <c r="D36" s="1"/>
      <c r="E36" s="1"/>
      <c r="F36" s="1"/>
      <c r="G36" s="1"/>
      <c r="H36" s="1"/>
    </row>
    <row r="37" spans="1:8" ht="15" x14ac:dyDescent="0.25">
      <c r="A37" s="50" t="s">
        <v>67</v>
      </c>
      <c r="B37" s="1"/>
      <c r="C37" s="1"/>
      <c r="D37" s="1"/>
      <c r="E37" s="1"/>
      <c r="F37" s="1"/>
      <c r="G37" s="1"/>
      <c r="H37" s="1"/>
    </row>
    <row r="38" spans="1:8" ht="15" x14ac:dyDescent="0.25">
      <c r="A38" s="50" t="s">
        <v>68</v>
      </c>
      <c r="B38" s="1"/>
      <c r="C38" s="1"/>
      <c r="D38" s="1"/>
      <c r="E38" s="1"/>
      <c r="F38" s="1"/>
      <c r="G38" s="1"/>
      <c r="H38" s="1"/>
    </row>
    <row r="39" spans="1:8" ht="15" x14ac:dyDescent="0.25">
      <c r="A39" s="50" t="s">
        <v>69</v>
      </c>
      <c r="E39" s="1"/>
      <c r="F39" s="1"/>
      <c r="G39" s="1"/>
      <c r="H39" s="1"/>
    </row>
    <row r="40" spans="1:8" ht="15" x14ac:dyDescent="0.25">
      <c r="A40" s="50" t="s">
        <v>70</v>
      </c>
      <c r="B40" s="1"/>
      <c r="C40" s="1"/>
      <c r="D40" s="1"/>
      <c r="E40" s="50"/>
      <c r="F40" s="50"/>
      <c r="G40" s="50"/>
      <c r="H40" s="50"/>
    </row>
    <row r="41" spans="1:8" ht="15" x14ac:dyDescent="0.25">
      <c r="A41" s="50" t="s">
        <v>54</v>
      </c>
      <c r="B41" s="50"/>
      <c r="C41" s="50"/>
      <c r="D41" s="50"/>
      <c r="E41" s="50"/>
      <c r="F41" s="50"/>
      <c r="G41" s="50"/>
      <c r="H41" s="50"/>
    </row>
    <row r="42" spans="1:8" ht="15" x14ac:dyDescent="0.25">
      <c r="A42" s="50" t="s">
        <v>47</v>
      </c>
      <c r="B42" s="50"/>
      <c r="C42" s="50"/>
      <c r="D42" s="50"/>
      <c r="E42" s="50"/>
      <c r="F42" s="50"/>
      <c r="G42" s="50"/>
      <c r="H42" s="50"/>
    </row>
    <row r="43" spans="1:8" ht="15" x14ac:dyDescent="0.25">
      <c r="A43" s="50" t="s">
        <v>65</v>
      </c>
      <c r="B43" s="50"/>
      <c r="C43" s="50"/>
      <c r="D43" s="50"/>
      <c r="E43" s="50"/>
      <c r="F43" s="50"/>
      <c r="G43" s="50"/>
      <c r="H43" s="50"/>
    </row>
    <row r="44" spans="1:8" ht="15" x14ac:dyDescent="0.25">
      <c r="A44" s="50" t="s">
        <v>73</v>
      </c>
      <c r="B44" s="50"/>
      <c r="C44" s="50"/>
      <c r="D44" s="50"/>
      <c r="H44" s="50"/>
    </row>
    <row r="45" spans="1:8" ht="15" x14ac:dyDescent="0.25">
      <c r="A45" s="50" t="s">
        <v>72</v>
      </c>
      <c r="E45" s="45"/>
      <c r="F45" s="45"/>
      <c r="G45" s="45"/>
      <c r="H45" s="45"/>
    </row>
    <row r="46" spans="1:8" ht="15" x14ac:dyDescent="0.25">
      <c r="B46" s="45"/>
      <c r="C46" s="45"/>
      <c r="D46" s="45"/>
      <c r="E46" s="1"/>
      <c r="F46" s="1"/>
      <c r="G46" s="1"/>
      <c r="H46" s="1"/>
    </row>
    <row r="47" spans="1:8" ht="15" x14ac:dyDescent="0.25">
      <c r="A47" s="44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malinkID xmlns="bd73b720-dea1-41c2-920a-8e241aa99e55">17108cc0-87bb-45cf-98b7-f2c636e70239</PermalinkID>
    <PublishingContact xmlns="http://schemas.microsoft.com/sharepoint/v3">
      <UserInfo>
        <DisplayName/>
        <AccountId xsi:nil="true"/>
        <AccountType/>
      </UserInfo>
    </PublishingContact>
    <Revisionsdato xmlns="5aa14257-579e-4a1f-bbbb-3c8dd7393476">2019-09-20T11:08:00+00:00</Revisionsdato>
    <DynamicPublishingContent14 xmlns="http://schemas.microsoft.com/sharepoint/v3" xsi:nil="true"/>
    <PublishingRollupImage xmlns="http://schemas.microsoft.com/sharepoint/v3" xsi:nil="true"/>
    <ArticleStartDate xmlns="http://schemas.microsoft.com/sharepoint/v3">2019-09-23T22:00:00+00:00</ArticleStartDate>
    <Noegleord xmlns="5aa14257-579e-4a1f-bbbb-3c8dd7393476" xsi:nil="true"/>
    <TaksonomiTaxHTField0 xmlns="bd73b720-dea1-41c2-920a-8e241aa99e55">
      <Terms xmlns="http://schemas.microsoft.com/office/infopath/2007/PartnerControls"/>
    </TaksonomiTaxHTField0>
    <DynamicPublishingContent6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1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Afrapportering xmlns="bd73b720-dea1-41c2-920a-8e241aa99e55">966;#Viden til bedriftsoptimering og forbedret indtjening</Afrapportering>
    <PublishingStartDate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FinanceYear xmlns="bd73b720-dea1-41c2-920a-8e241aa99e55" xsi:nil="true"/>
    <WebInfoMultiSelect xmlns="bd73b720-dea1-41c2-920a-8e241aa99e55" xsi:nil="true"/>
    <DynamicPublishingContent9 xmlns="http://schemas.microsoft.com/sharepoint/v3" xsi:nil="true"/>
    <_dlc_DocId xmlns="303eeafb-7dff-46db-9396-e9c651f530ea">LBINFO-2331-5</_dlc_DocId>
    <DynamicPublishingContent4 xmlns="http://schemas.microsoft.com/sharepoint/v3" xsi:nil="true"/>
    <Listekode xmlns="5aa14257-579e-4a1f-bbbb-3c8dd7393476" xsi:nil="true"/>
    <EnclosureFor xmlns="bd73b720-dea1-41c2-920a-8e241aa99e55">
      <Url xsi:nil="true"/>
      <Description xsi:nil="true"/>
    </EnclosureFor>
    <TaxCatchAll xmlns="303eeafb-7dff-46db-9396-e9c651f530ea"/>
    <WebInfoSubjects xmlns="bd73b720-dea1-41c2-920a-8e241aa99e55">8;#Energi;#14;#Planteavl</WebInfoSubjects>
    <ProjectID xmlns="bd73b720-dea1-41c2-920a-8e241aa99e55">X966X</ProjectID>
    <HeaderStyleDefinitions xmlns="http://schemas.microsoft.com/sharepoint/v3" xsi:nil="true"/>
    <Skribenter xmlns="5aa14257-579e-4a1f-bbbb-3c8dd7393476">
      <UserInfo>
        <DisplayName/>
        <AccountId xsi:nil="true"/>
        <AccountType/>
      </UserInfo>
    </Skribenter>
    <Informationsserie xmlns="5aa14257-579e-4a1f-bbbb-3c8dd7393476" xsi:nil="true"/>
    <DynamicPublishingContent10 xmlns="http://schemas.microsoft.com/sharepoint/v3" xsi:nil="true"/>
    <Ansvarligafdeling xmlns="bd73b720-dea1-41c2-920a-8e241aa99e55">52</Ansvarligafdeling>
    <Audience xmlns="http://schemas.microsoft.com/sharepoint/v3" xsi:nil="true"/>
    <Bevillingsgivere xmlns="bd73b720-dea1-41c2-920a-8e241aa99e55" xsi:nil="true"/>
    <DynamicPublishingContent7 xmlns="http://schemas.microsoft.com/sharepoint/v3" xsi:nil="true"/>
    <PublishingImageCaption xmlns="http://schemas.microsoft.com/sharepoint/v3" xsi:nil="true"/>
    <DynamicPublishingContent2 xmlns="http://schemas.microsoft.com/sharepoint/v3" xsi:nil="true"/>
    <NetSkabelonValue xmlns="bd73b720-dea1-41c2-920a-8e241aa99e55" xsi:nil="true"/>
    <WebInfoLawCodes xmlns="bd73b720-dea1-41c2-920a-8e241aa99e55" xsi:nil="true"/>
    <DynamicPublishingContent13 xmlns="http://schemas.microsoft.com/sharepoint/v3" xsi:nil="true"/>
    <GammelURL xmlns="bd73b720-dea1-41c2-920a-8e241aa99e55" xsi:nil="true"/>
    <Arkiveringsdato xmlns="bd73b720-dea1-41c2-920a-8e241aa99e55">2020-09-18T22:00:00+00:00</Arkiveringsdato>
    <DynamicPublishingContent5 xmlns="http://schemas.microsoft.com/sharepoint/v3" xsi:nil="true"/>
    <PublishingVariationGroupID xmlns="http://schemas.microsoft.com/sharepoint/v3" xsi:nil="true"/>
    <DynamicPublishingContent0 xmlns="http://schemas.microsoft.com/sharepoint/v3" xsi:nil="true"/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Ingen_x0020_besked_x0020_ved_x0020_arkivering xmlns="bd73b720-dea1-41c2-920a-8e241aa99e55">true</Ingen_x0020_besked_x0020_ved_x0020_arkivering>
    <DynamicPublishingContent11 xmlns="http://schemas.microsoft.com/sharepoint/v3" xsi:nil="true"/>
    <Rettighedsgruppe xmlns="bd73b720-dea1-41c2-920a-8e241aa99e55">1</Rettighedsgruppe>
    <PublishingContactName xmlns="http://schemas.microsoft.com/sharepoint/v3" xsi:nil="true"/>
    <Afsender xmlns="bd73b720-dea1-41c2-920a-8e241aa99e55">2</Afsender>
    <Comments xmlns="http://schemas.microsoft.com/sharepoint/v3" xsi:nil="true"/>
    <Nummer xmlns="5aa14257-579e-4a1f-bbbb-3c8dd7393476" xsi:nil="true"/>
    <_dlc_DocIdUrl xmlns="303eeafb-7dff-46db-9396-e9c651f530ea">
      <Url>https://www.landbrugsinfo.dk/Planteavl/Afgroeder/Energiafgroeder/andre/_layouts/DocIdRedir.aspx?ID=LBINFO-2331-5</Url>
      <Description>LBINFO-2331-5</Description>
    </_dlc_DocIdUrl>
    <Projekter xmlns="bd73b720-dea1-41c2-920a-8e241aa99e55" xsi:nil="true"/>
    <PublishingPageContent xmlns="http://schemas.microsoft.com/sharepoint/v3" xsi:nil="true"/>
    <DynamicPublishingContent3 xmlns="http://schemas.microsoft.com/sharepoint/v3" xsi:nil="true"/>
    <Sorteringsorden xmlns="5aa14257-579e-4a1f-bbbb-3c8dd7393476" xsi:nil="true"/>
    <HideInRollups xmlns="bd73b720-dea1-41c2-920a-8e241aa99e55">true</HideInRollups>
    <DynamicPublishingContent8 xmlns="http://schemas.microsoft.com/sharepoint/v3" xsi:nil="true"/>
    <ArticleByLine xmlns="http://schemas.microsoft.com/sharepoint/v3" xsi:nil="true"/>
    <HitCount xmlns="bd73b720-dea1-41c2-920a-8e241aa99e55">0</HitCount>
    <Bekraeftelsesdato xmlns="5aa14257-579e-4a1f-bbbb-3c8dd7393476">2019-09-20T11:08:00+00:00</Bekraeftelsesdato>
    <PublishingContactEmail xmlns="http://schemas.microsoft.com/sharepoint/v3" xsi:nil="true"/>
    <DynamicPublishingContent12 xmlns="http://schemas.microsoft.com/sharepoint/v3" xsi:nil="true"/>
    <Forfattere xmlns="5aa14257-579e-4a1f-bbbb-3c8dd7393476">
      <UserInfo>
        <DisplayName>i:0e.t|dlbr idp|lckrj@prod.dli</DisplayName>
        <AccountId>17282</AccountId>
        <AccountType/>
      </UserInfo>
    </Forfattere>
    <PublishingPageImage xmlns="http://schemas.microsoft.com/sharepoint/v3" xsi:nil="true"/>
    <IsHiddenFromRollup xmlns="bd73b720-dea1-41c2-920a-8e241aa99e55">1</IsHiddenFromRollu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856B43F00B8F864C89170828FE410E4E" ma:contentTypeVersion="97" ma:contentTypeDescription="Contenttype til binære filer der bliver publiceret på Landbrugsinfo" ma:contentTypeScope="" ma:versionID="2843a9d827a38ec4c6bb6fb620a2ca76">
  <xsd:schema xmlns:xsd="http://www.w3.org/2001/XMLSchema" xmlns:xs="http://www.w3.org/2001/XMLSchema" xmlns:p="http://schemas.microsoft.com/office/2006/metadata/properties" xmlns:ns1="http://schemas.microsoft.com/sharepoint/v3" xmlns:ns2="bd73b720-dea1-41c2-920a-8e241aa99e55" xmlns:ns3="5aa14257-579e-4a1f-bbbb-3c8dd7393476" xmlns:ns4="303eeafb-7dff-46db-9396-e9c651f530ea" targetNamespace="http://schemas.microsoft.com/office/2006/metadata/properties" ma:root="true" ma:fieldsID="45bf1e663c2538d5104e717b70e76acb" ns1:_="" ns2:_="" ns3:_="" ns4:_="">
    <xsd:import namespace="http://schemas.microsoft.com/sharepoint/v3"/>
    <xsd:import namespace="bd73b720-dea1-41c2-920a-8e241aa99e55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60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1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2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3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4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5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6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7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8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3b720-dea1-41c2-920a-8e241aa99e55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{303eeafb-7dff-46db-9396-e9c651f530ea}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{303eeafb-7dff-46db-9396-e9c651f530ea}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{303eeafb-7dff-46db-9396-e9c651f530ea}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{303eeafb-7dff-46db-9396-e9c651f530ea}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6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9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3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4" nillable="true" ma:displayName="Bevillingsår" ma:decimals="0" ma:internalName="FinanceYear">
      <xsd:simpleType>
        <xsd:restriction base="dms:Number"/>
      </xsd:simpleType>
    </xsd:element>
    <xsd:element name="WebInfoLawCodes" ma:index="75" nillable="true" ma:displayName="Lovkoder" ma:description="Knyt lovkoder til din artikel." ma:list="{908f6eb6-a66b-478a-a99e-d2541dc092be}" ma:internalName="WebInfoLawCodes" ma:showField="LinkTitleNoMenu" ma:web="{303eeafb-7dff-46db-9396-e9c651f530ea}">
      <xsd:simpleType>
        <xsd:restriction base="dms:Unknown"/>
      </xsd:simpleType>
    </xsd:element>
    <xsd:element name="Afrapportering" ma:index="76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  <xsd:element name="ProjectID" ma:index="79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7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8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7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8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70" nillable="true" ma:displayName="Taxonomy Catch All Column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1" nillable="true" ma:displayName="Taxonomy Catch All Column1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788C9-56C9-42EB-A1B7-C88F1F3D98BF}">
  <ds:schemaRefs>
    <ds:schemaRef ds:uri="http://schemas.microsoft.com/office/2006/metadata/properties"/>
    <ds:schemaRef ds:uri="http://schemas.microsoft.com/office/infopath/2007/PartnerControls"/>
    <ds:schemaRef ds:uri="bd73b720-dea1-41c2-920a-8e241aa99e55"/>
    <ds:schemaRef ds:uri="http://schemas.microsoft.com/sharepoint/v3"/>
    <ds:schemaRef ds:uri="5aa14257-579e-4a1f-bbbb-3c8dd7393476"/>
    <ds:schemaRef ds:uri="303eeafb-7dff-46db-9396-e9c651f530ea"/>
  </ds:schemaRefs>
</ds:datastoreItem>
</file>

<file path=customXml/itemProps2.xml><?xml version="1.0" encoding="utf-8"?>
<ds:datastoreItem xmlns:ds="http://schemas.openxmlformats.org/officeDocument/2006/customXml" ds:itemID="{DD1FFE68-AD83-45C0-87EF-F83BAF659C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4F200D-7550-4335-BD28-5F211327EBF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7438127-17BB-4672-A48F-A62B053DB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73b720-dea1-41c2-920a-8e241aa99e55"/>
    <ds:schemaRef ds:uri="5aa14257-579e-4a1f-bbbb-3c8dd7393476"/>
    <ds:schemaRef ds:uri="303eeafb-7dff-46db-9396-e9c651f53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Fondlogo</vt:lpstr>
      <vt:lpstr>Græs bioraffinering JB 1-3</vt:lpstr>
      <vt:lpstr>Græs bioraffinering JB 5-6</vt:lpstr>
      <vt:lpstr>Økologi græs JB 1-3</vt:lpstr>
      <vt:lpstr>Økologi græs JB 5-6</vt:lpstr>
      <vt:lpstr>Økologi kløvergræs JB 1-3</vt:lpstr>
      <vt:lpstr>Økologi kløvergræs JB 5-6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Karen Jørgensen</dc:creator>
  <cp:lastModifiedBy>Sanne Trampedach</cp:lastModifiedBy>
  <cp:lastPrinted>2021-10-28T07:22:37Z</cp:lastPrinted>
  <dcterms:created xsi:type="dcterms:W3CDTF">2019-08-20T11:35:11Z</dcterms:created>
  <dcterms:modified xsi:type="dcterms:W3CDTF">2022-12-19T11:09:06Z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0x010100C568DB52D9D0A14D9B2FDCC96666E9F2007948130EC3DB064584E219954237AF3900242457EFB8B24247815D688C526CD44D00C26A9DBCB02B5C4DA1F017B836C045C00060750ADE2E6249BABB5C6118FC133DE800AF2E6DC7107240CAAE62CB7A7C0C310000856B43F00B8F864C89170828FE410E4E</vt:lpwstr>
  </property>
  <property fmtid="{D5CDD505-2E9C-101B-9397-08002B2CF9AE}" pid="3" name="_dlc_DocIdItemGuid">
    <vt:lpwstr>58bec2b2-6ff6-4cbb-9895-86a5fefcae9d</vt:lpwstr>
  </property>
  <property fmtid="{D5CDD505-2E9C-101B-9397-08002B2CF9AE}" pid="4" name="Taksonomi">
    <vt:lpwstr/>
  </property>
</Properties>
</file>