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L:\Ledelse&amp;Økonomi\LandbrugsInfo\01-LandbrugsInfo\23-Promille\"/>
    </mc:Choice>
  </mc:AlternateContent>
  <xr:revisionPtr revIDLastSave="0" documentId="8_{BA4C8A39-4428-4268-8D90-1605D677931E}" xr6:coauthVersionLast="47" xr6:coauthVersionMax="47" xr10:uidLastSave="{00000000-0000-0000-0000-000000000000}"/>
  <bookViews>
    <workbookView xWindow="28680" yWindow="-120" windowWidth="29040" windowHeight="17640" tabRatio="253" xr2:uid="{00000000-000D-0000-FFFF-FFFF00000000}"/>
  </bookViews>
  <sheets>
    <sheet name="Pil" sheetId="24" r:id="rId1"/>
    <sheet name="FAKTKOL" sheetId="26" state="hidden" r:id="rId2"/>
    <sheet name="Likviditet" sheetId="28" state="hidden" r:id="rId3"/>
  </sheets>
  <definedNames>
    <definedName name="_xlnm._FilterDatabase" localSheetId="0" hidden="1">Pil!$R$5:$R$15</definedName>
    <definedName name="_xlnm.Print_Area" localSheetId="2">Likviditet!$A$1:$AA$103</definedName>
    <definedName name="_xlnm.Print_Area" localSheetId="0">Pil!$A$1:$K$85,Pil!$A$88:$K$126</definedName>
    <definedName name="_xlnm.Print_Titles" localSheetId="2">Likviditet!$A:$A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4" l="1"/>
  <c r="D11" i="24" l="1"/>
  <c r="E22" i="24" s="1"/>
  <c r="D76" i="28" l="1"/>
  <c r="D40" i="28" l="1"/>
  <c r="A2" i="28" l="1"/>
  <c r="A1" i="28"/>
  <c r="D65" i="28" l="1"/>
  <c r="D32" i="28" l="1"/>
  <c r="A75" i="28" l="1"/>
  <c r="D46" i="28" l="1"/>
  <c r="D38" i="28"/>
  <c r="D26" i="28"/>
  <c r="D24" i="28"/>
  <c r="D19" i="28"/>
  <c r="B40" i="28"/>
  <c r="B41" i="28"/>
  <c r="B42" i="28"/>
  <c r="B43" i="28"/>
  <c r="B44" i="28"/>
  <c r="B45" i="28"/>
  <c r="B46" i="28"/>
  <c r="B47" i="28"/>
  <c r="B48" i="28"/>
  <c r="B49" i="28"/>
  <c r="B39" i="28"/>
  <c r="B37" i="28"/>
  <c r="B38" i="28" s="1"/>
  <c r="A38" i="28"/>
  <c r="B35" i="28"/>
  <c r="B36" i="28"/>
  <c r="B34" i="28"/>
  <c r="B26" i="28"/>
  <c r="B27" i="28" s="1"/>
  <c r="B24" i="28"/>
  <c r="B25" i="28" s="1"/>
  <c r="B18" i="28"/>
  <c r="B21" i="28"/>
  <c r="B22" i="28"/>
  <c r="B23" i="28"/>
  <c r="B20" i="28"/>
  <c r="A18" i="28"/>
  <c r="A19" i="28"/>
  <c r="A24" i="28"/>
  <c r="A25" i="28"/>
  <c r="A26" i="28"/>
  <c r="A27" i="28"/>
  <c r="W108" i="26"/>
  <c r="W107" i="26"/>
  <c r="W106" i="26"/>
  <c r="W104" i="26"/>
  <c r="V103" i="26"/>
  <c r="V66" i="26"/>
  <c r="V67" i="26"/>
  <c r="V83" i="26"/>
  <c r="V84" i="26"/>
  <c r="V85" i="26"/>
  <c r="V86" i="26"/>
  <c r="V89" i="26"/>
  <c r="W89" i="26" s="1"/>
  <c r="V90" i="26"/>
  <c r="V91" i="26"/>
  <c r="D42" i="28" s="1"/>
  <c r="V92" i="26"/>
  <c r="V93" i="26"/>
  <c r="D44" i="28" s="1"/>
  <c r="V65" i="26"/>
  <c r="V70" i="26" s="1"/>
  <c r="D21" i="28" s="1"/>
  <c r="P66" i="26"/>
  <c r="A17" i="28" s="1"/>
  <c r="P69" i="26"/>
  <c r="A20" i="28" s="1"/>
  <c r="P70" i="26"/>
  <c r="A21" i="28" s="1"/>
  <c r="P71" i="26"/>
  <c r="A22" i="28" s="1"/>
  <c r="P72" i="26"/>
  <c r="A23" i="28" s="1"/>
  <c r="P82" i="26"/>
  <c r="A33" i="28" s="1"/>
  <c r="P83" i="26"/>
  <c r="A34" i="28" s="1"/>
  <c r="P84" i="26"/>
  <c r="A35" i="28" s="1"/>
  <c r="P85" i="26"/>
  <c r="A36" i="28" s="1"/>
  <c r="A37" i="28"/>
  <c r="P88" i="26"/>
  <c r="A39" i="28" s="1"/>
  <c r="P89" i="26"/>
  <c r="A40" i="28" s="1"/>
  <c r="P90" i="26"/>
  <c r="A41" i="28" s="1"/>
  <c r="P91" i="26"/>
  <c r="A42" i="28" s="1"/>
  <c r="P92" i="26"/>
  <c r="A43" i="28" s="1"/>
  <c r="P93" i="26"/>
  <c r="A44" i="28" s="1"/>
  <c r="P94" i="26"/>
  <c r="A45" i="28" s="1"/>
  <c r="P95" i="26"/>
  <c r="A46" i="28" s="1"/>
  <c r="P96" i="26"/>
  <c r="A47" i="28" s="1"/>
  <c r="P97" i="26"/>
  <c r="A48" i="28" s="1"/>
  <c r="P98" i="26"/>
  <c r="A49" i="28" s="1"/>
  <c r="P99" i="26"/>
  <c r="P100" i="26"/>
  <c r="A51" i="28" s="1"/>
  <c r="P101" i="26"/>
  <c r="A52" i="28" s="1"/>
  <c r="P102" i="26"/>
  <c r="A53" i="28" s="1"/>
  <c r="P103" i="26"/>
  <c r="A54" i="28" s="1"/>
  <c r="P104" i="26"/>
  <c r="A55" i="28" s="1"/>
  <c r="P105" i="26"/>
  <c r="A56" i="28" s="1"/>
  <c r="P106" i="26"/>
  <c r="A57" i="28" s="1"/>
  <c r="P107" i="26"/>
  <c r="A58" i="28" s="1"/>
  <c r="P108" i="26"/>
  <c r="A59" i="28" s="1"/>
  <c r="P65" i="26"/>
  <c r="A16" i="28" s="1"/>
  <c r="W64" i="26"/>
  <c r="V64" i="26"/>
  <c r="D34" i="28" l="1"/>
  <c r="D18" i="28"/>
  <c r="D36" i="28"/>
  <c r="D41" i="28"/>
  <c r="D35" i="28"/>
  <c r="D43" i="28"/>
  <c r="D37" i="28"/>
  <c r="B19" i="28"/>
  <c r="B17" i="28"/>
  <c r="D17" i="28" s="1"/>
  <c r="B16" i="28"/>
  <c r="D16" i="28" s="1"/>
  <c r="A15" i="28"/>
  <c r="S3" i="26"/>
  <c r="S4" i="26"/>
  <c r="S5" i="26"/>
  <c r="S2" i="26"/>
  <c r="B10" i="28"/>
  <c r="D10" i="28" s="1"/>
  <c r="B11" i="28"/>
  <c r="A11" i="28"/>
  <c r="A8" i="28"/>
  <c r="A9" i="28"/>
  <c r="A10" i="28"/>
  <c r="A7" i="28"/>
  <c r="E5" i="28"/>
  <c r="E40" i="28" s="1"/>
  <c r="E17" i="28" l="1"/>
  <c r="E65" i="28"/>
  <c r="E32" i="28"/>
  <c r="E46" i="28"/>
  <c r="E44" i="28"/>
  <c r="E42" i="28"/>
  <c r="E43" i="28"/>
  <c r="E41" i="28"/>
  <c r="E37" i="28"/>
  <c r="E35" i="28"/>
  <c r="E26" i="28"/>
  <c r="E38" i="28"/>
  <c r="E36" i="28"/>
  <c r="E34" i="28"/>
  <c r="E24" i="28"/>
  <c r="E21" i="28"/>
  <c r="E19" i="28"/>
  <c r="E18" i="28"/>
  <c r="E16" i="28"/>
  <c r="E10" i="28"/>
  <c r="D11" i="28"/>
  <c r="E11" i="28"/>
  <c r="F5" i="28"/>
  <c r="F19" i="28" s="1"/>
  <c r="F40" i="28" l="1"/>
  <c r="F17" i="28"/>
  <c r="F65" i="28"/>
  <c r="F32" i="28"/>
  <c r="F46" i="28"/>
  <c r="F44" i="28"/>
  <c r="F43" i="28"/>
  <c r="F42" i="28"/>
  <c r="F38" i="28"/>
  <c r="F36" i="28"/>
  <c r="F34" i="28"/>
  <c r="F41" i="28"/>
  <c r="F37" i="28"/>
  <c r="F35" i="28"/>
  <c r="F26" i="28"/>
  <c r="F18" i="28"/>
  <c r="F16" i="28"/>
  <c r="F24" i="28"/>
  <c r="F21" i="28"/>
  <c r="F10" i="28"/>
  <c r="F11" i="28"/>
  <c r="G5" i="28"/>
  <c r="G19" i="28" s="1"/>
  <c r="C59" i="24"/>
  <c r="V98" i="26" s="1"/>
  <c r="G40" i="28" l="1"/>
  <c r="G17" i="28"/>
  <c r="G65" i="28"/>
  <c r="G32" i="28"/>
  <c r="D49" i="28"/>
  <c r="E49" i="28"/>
  <c r="G49" i="28"/>
  <c r="G46" i="28"/>
  <c r="G44" i="28"/>
  <c r="G42" i="28"/>
  <c r="G41" i="28"/>
  <c r="G37" i="28"/>
  <c r="G35" i="28"/>
  <c r="G26" i="28"/>
  <c r="G43" i="28"/>
  <c r="G38" i="28"/>
  <c r="G36" i="28"/>
  <c r="G34" i="28"/>
  <c r="G24" i="28"/>
  <c r="G21" i="28"/>
  <c r="G18" i="28"/>
  <c r="G16" i="28"/>
  <c r="G10" i="28"/>
  <c r="G11" i="28"/>
  <c r="F49" i="28"/>
  <c r="H5" i="28"/>
  <c r="H19" i="28" s="1"/>
  <c r="H40" i="28" l="1"/>
  <c r="H17" i="28"/>
  <c r="H65" i="28"/>
  <c r="H32" i="28"/>
  <c r="H46" i="28"/>
  <c r="H44" i="28"/>
  <c r="H49" i="28"/>
  <c r="H43" i="28"/>
  <c r="H38" i="28"/>
  <c r="H36" i="28"/>
  <c r="H34" i="28"/>
  <c r="H42" i="28"/>
  <c r="H41" i="28"/>
  <c r="H37" i="28"/>
  <c r="H35" i="28"/>
  <c r="H26" i="28"/>
  <c r="H18" i="28"/>
  <c r="H16" i="28"/>
  <c r="H24" i="28"/>
  <c r="H21" i="28"/>
  <c r="H10" i="28"/>
  <c r="H11" i="28"/>
  <c r="I5" i="28"/>
  <c r="I19" i="28" s="1"/>
  <c r="I40" i="28" l="1"/>
  <c r="I17" i="28"/>
  <c r="I65" i="28"/>
  <c r="I32" i="28"/>
  <c r="I49" i="28"/>
  <c r="I46" i="28"/>
  <c r="I44" i="28"/>
  <c r="I42" i="28"/>
  <c r="I43" i="28"/>
  <c r="I41" i="28"/>
  <c r="I37" i="28"/>
  <c r="I35" i="28"/>
  <c r="I26" i="28"/>
  <c r="I38" i="28"/>
  <c r="I36" i="28"/>
  <c r="I34" i="28"/>
  <c r="I24" i="28"/>
  <c r="I21" i="28"/>
  <c r="I18" i="28"/>
  <c r="I16" i="28"/>
  <c r="I10" i="28"/>
  <c r="I11" i="28"/>
  <c r="J5" i="28"/>
  <c r="J19" i="28" s="1"/>
  <c r="D9" i="24"/>
  <c r="L2" i="26"/>
  <c r="L3" i="26"/>
  <c r="D1" i="26"/>
  <c r="E3" i="26"/>
  <c r="E5" i="26" s="1"/>
  <c r="D12" i="26"/>
  <c r="E23" i="24"/>
  <c r="Y15" i="26" l="1"/>
  <c r="Y17" i="26"/>
  <c r="Y19" i="26"/>
  <c r="Y21" i="26"/>
  <c r="Y23" i="26"/>
  <c r="Y25" i="26"/>
  <c r="Y27" i="26"/>
  <c r="Y29" i="26"/>
  <c r="Y31" i="26"/>
  <c r="Y33" i="26"/>
  <c r="Y35" i="26"/>
  <c r="Y37" i="26"/>
  <c r="Y39" i="26"/>
  <c r="Y41" i="26"/>
  <c r="Y13" i="26"/>
  <c r="Y11" i="26"/>
  <c r="J40" i="28"/>
  <c r="J17" i="28"/>
  <c r="V2" i="26"/>
  <c r="B1" i="28"/>
  <c r="W3" i="26"/>
  <c r="W94" i="26" s="1"/>
  <c r="B2" i="28"/>
  <c r="K22" i="26"/>
  <c r="M22" i="26" s="1"/>
  <c r="W14" i="26"/>
  <c r="Y14" i="26" s="1"/>
  <c r="W97" i="26"/>
  <c r="V101" i="26"/>
  <c r="V97" i="26"/>
  <c r="V96" i="26"/>
  <c r="V94" i="26"/>
  <c r="V88" i="26"/>
  <c r="V72" i="26"/>
  <c r="V71" i="26"/>
  <c r="V69" i="26"/>
  <c r="V76" i="26"/>
  <c r="V74" i="26"/>
  <c r="V3" i="26"/>
  <c r="D8" i="28"/>
  <c r="E8" i="28"/>
  <c r="F8" i="28"/>
  <c r="I8" i="28"/>
  <c r="J65" i="28"/>
  <c r="J32" i="28"/>
  <c r="J48" i="28"/>
  <c r="J46" i="28"/>
  <c r="J44" i="28"/>
  <c r="J49" i="28"/>
  <c r="J43" i="28"/>
  <c r="J42" i="28"/>
  <c r="J38" i="28"/>
  <c r="J36" i="28"/>
  <c r="J34" i="28"/>
  <c r="J41" i="28"/>
  <c r="J37" i="28"/>
  <c r="J35" i="28"/>
  <c r="J26" i="28"/>
  <c r="J18" i="28"/>
  <c r="J16" i="28"/>
  <c r="J24" i="28"/>
  <c r="J21" i="28"/>
  <c r="J10" i="28"/>
  <c r="J8" i="28"/>
  <c r="J11" i="28"/>
  <c r="E63" i="24"/>
  <c r="B53" i="28" s="1"/>
  <c r="H48" i="26"/>
  <c r="I48" i="26" s="1"/>
  <c r="E62" i="24"/>
  <c r="B52" i="28" s="1"/>
  <c r="K5" i="28"/>
  <c r="K19" i="28" s="1"/>
  <c r="Q12" i="26"/>
  <c r="S12" i="26" s="1"/>
  <c r="K13" i="26"/>
  <c r="M13" i="26" s="1"/>
  <c r="K24" i="26"/>
  <c r="M24" i="26" s="1"/>
  <c r="K25" i="26"/>
  <c r="M25" i="26" s="1"/>
  <c r="D8" i="24"/>
  <c r="K28" i="26"/>
  <c r="M28" i="26" s="1"/>
  <c r="K38" i="26"/>
  <c r="M38" i="26" s="1"/>
  <c r="K26" i="26"/>
  <c r="M26" i="26" s="1"/>
  <c r="K30" i="26"/>
  <c r="M30" i="26" s="1"/>
  <c r="W24" i="26"/>
  <c r="Y24" i="26" s="1"/>
  <c r="W30" i="26"/>
  <c r="Y30" i="26" s="1"/>
  <c r="W18" i="26"/>
  <c r="Y18" i="26" s="1"/>
  <c r="K18" i="26"/>
  <c r="M18" i="26" s="1"/>
  <c r="K39" i="26"/>
  <c r="M39" i="26" s="1"/>
  <c r="K12" i="26"/>
  <c r="M12" i="26" s="1"/>
  <c r="K41" i="26"/>
  <c r="M41" i="26" s="1"/>
  <c r="K40" i="26"/>
  <c r="M40" i="26" s="1"/>
  <c r="K35" i="26"/>
  <c r="M35" i="26" s="1"/>
  <c r="W40" i="26"/>
  <c r="Y40" i="26" s="1"/>
  <c r="K11" i="26"/>
  <c r="M11" i="26" s="1"/>
  <c r="W26" i="26"/>
  <c r="Y26" i="26" s="1"/>
  <c r="W38" i="26"/>
  <c r="Y38" i="26" s="1"/>
  <c r="E65" i="24"/>
  <c r="B55" i="28" s="1"/>
  <c r="W32" i="26"/>
  <c r="Y32" i="26" s="1"/>
  <c r="K34" i="26"/>
  <c r="M34" i="26" s="1"/>
  <c r="W22" i="26"/>
  <c r="Y22" i="26" s="1"/>
  <c r="W20" i="26"/>
  <c r="Y20" i="26" s="1"/>
  <c r="W34" i="26"/>
  <c r="Y34" i="26" s="1"/>
  <c r="F22" i="24"/>
  <c r="B8" i="28" s="1"/>
  <c r="G8" i="28" s="1"/>
  <c r="E68" i="24"/>
  <c r="B58" i="28" s="1"/>
  <c r="E64" i="24"/>
  <c r="B54" i="28" s="1"/>
  <c r="E66" i="24"/>
  <c r="B56" i="28" s="1"/>
  <c r="AE11" i="26"/>
  <c r="AE12" i="26"/>
  <c r="F12" i="26"/>
  <c r="S11" i="26"/>
  <c r="F11" i="26"/>
  <c r="K17" i="26"/>
  <c r="M17" i="26" s="1"/>
  <c r="H78" i="24"/>
  <c r="H80" i="24" s="1"/>
  <c r="H81" i="24" s="1"/>
  <c r="E69" i="24"/>
  <c r="B59" i="28" s="1"/>
  <c r="E67" i="24"/>
  <c r="B57" i="28" s="1"/>
  <c r="K36" i="26"/>
  <c r="M36" i="26" s="1"/>
  <c r="K21" i="26"/>
  <c r="M21" i="26" s="1"/>
  <c r="W16" i="26"/>
  <c r="Y16" i="26" s="1"/>
  <c r="H49" i="26"/>
  <c r="K15" i="26"/>
  <c r="M15" i="26" s="1"/>
  <c r="K19" i="26"/>
  <c r="M19" i="26" s="1"/>
  <c r="K37" i="26"/>
  <c r="M37" i="26" s="1"/>
  <c r="K33" i="26"/>
  <c r="M33" i="26" s="1"/>
  <c r="W28" i="26"/>
  <c r="Y28" i="26" s="1"/>
  <c r="K23" i="26"/>
  <c r="M23" i="26" s="1"/>
  <c r="W36" i="26"/>
  <c r="Y36" i="26" s="1"/>
  <c r="K29" i="26"/>
  <c r="M29" i="26" s="1"/>
  <c r="F23" i="24"/>
  <c r="B9" i="28" s="1"/>
  <c r="W12" i="26"/>
  <c r="Y12" i="26" s="1"/>
  <c r="K14" i="26"/>
  <c r="K16" i="26"/>
  <c r="M16" i="26" s="1"/>
  <c r="K32" i="26"/>
  <c r="M32" i="26" s="1"/>
  <c r="K31" i="26"/>
  <c r="M31" i="26" s="1"/>
  <c r="K20" i="26"/>
  <c r="M20" i="26" s="1"/>
  <c r="K27" i="26"/>
  <c r="M27" i="26" s="1"/>
  <c r="AC13" i="26"/>
  <c r="W71" i="26" l="1"/>
  <c r="W69" i="26"/>
  <c r="J20" i="28" s="1"/>
  <c r="G31" i="24"/>
  <c r="G30" i="24"/>
  <c r="H30" i="24" s="1"/>
  <c r="W88" i="26"/>
  <c r="W76" i="26"/>
  <c r="J27" i="28" s="1"/>
  <c r="W74" i="26"/>
  <c r="J25" i="28" s="1"/>
  <c r="W96" i="26"/>
  <c r="I47" i="28" s="1"/>
  <c r="W72" i="26"/>
  <c r="E22" i="28"/>
  <c r="F22" i="28"/>
  <c r="D22" i="28"/>
  <c r="G22" i="28"/>
  <c r="E39" i="28"/>
  <c r="G39" i="28"/>
  <c r="D39" i="28"/>
  <c r="F39" i="28"/>
  <c r="E47" i="28"/>
  <c r="F47" i="28"/>
  <c r="G47" i="28"/>
  <c r="D47" i="28"/>
  <c r="J23" i="28"/>
  <c r="H45" i="28"/>
  <c r="E20" i="28"/>
  <c r="G20" i="28"/>
  <c r="F20" i="28"/>
  <c r="D20" i="28"/>
  <c r="E45" i="28"/>
  <c r="F45" i="28"/>
  <c r="D45" i="28"/>
  <c r="G45" i="28"/>
  <c r="H22" i="28"/>
  <c r="H39" i="28"/>
  <c r="I45" i="28"/>
  <c r="I39" i="28"/>
  <c r="I22" i="28"/>
  <c r="I20" i="28"/>
  <c r="J45" i="28"/>
  <c r="J22" i="28"/>
  <c r="J39" i="28"/>
  <c r="G59" i="24"/>
  <c r="H59" i="24" s="1"/>
  <c r="K40" i="28"/>
  <c r="K17" i="28"/>
  <c r="E59" i="28"/>
  <c r="G59" i="28"/>
  <c r="I59" i="28"/>
  <c r="K59" i="28"/>
  <c r="D59" i="28"/>
  <c r="F59" i="28"/>
  <c r="H59" i="28"/>
  <c r="J59" i="28"/>
  <c r="E53" i="28"/>
  <c r="G53" i="28"/>
  <c r="I53" i="28"/>
  <c r="K53" i="28"/>
  <c r="D53" i="28"/>
  <c r="F53" i="28"/>
  <c r="H53" i="28"/>
  <c r="J53" i="28"/>
  <c r="H54" i="28"/>
  <c r="J54" i="28"/>
  <c r="F54" i="28"/>
  <c r="D54" i="28"/>
  <c r="I54" i="28"/>
  <c r="K54" i="28"/>
  <c r="E54" i="28"/>
  <c r="G54" i="28"/>
  <c r="J52" i="28"/>
  <c r="J9" i="28"/>
  <c r="J12" i="28" s="1"/>
  <c r="J66" i="28" s="1"/>
  <c r="D25" i="28"/>
  <c r="E25" i="28"/>
  <c r="F25" i="28"/>
  <c r="G25" i="28"/>
  <c r="H25" i="28"/>
  <c r="I25" i="28"/>
  <c r="D23" i="28"/>
  <c r="E23" i="28"/>
  <c r="F23" i="28"/>
  <c r="G23" i="28"/>
  <c r="H23" i="28"/>
  <c r="I23" i="28"/>
  <c r="D48" i="28"/>
  <c r="E48" i="28"/>
  <c r="F48" i="28"/>
  <c r="G48" i="28"/>
  <c r="H48" i="28"/>
  <c r="I48" i="28"/>
  <c r="H8" i="28"/>
  <c r="V102" i="26"/>
  <c r="D9" i="28"/>
  <c r="D12" i="28" s="1"/>
  <c r="D66" i="28" s="1"/>
  <c r="E9" i="28"/>
  <c r="E12" i="28" s="1"/>
  <c r="E66" i="28" s="1"/>
  <c r="F9" i="28"/>
  <c r="F12" i="28" s="1"/>
  <c r="F66" i="28" s="1"/>
  <c r="G9" i="28"/>
  <c r="G12" i="28" s="1"/>
  <c r="G66" i="28" s="1"/>
  <c r="H9" i="28"/>
  <c r="D27" i="28"/>
  <c r="E27" i="28"/>
  <c r="F27" i="28"/>
  <c r="G27" i="28"/>
  <c r="H27" i="28"/>
  <c r="D52" i="28"/>
  <c r="V107" i="26"/>
  <c r="V105" i="26"/>
  <c r="K56" i="28" s="1"/>
  <c r="E52" i="28"/>
  <c r="F52" i="28"/>
  <c r="G52" i="28"/>
  <c r="H52" i="28"/>
  <c r="I52" i="28"/>
  <c r="K65" i="28"/>
  <c r="K32" i="28"/>
  <c r="K58" i="28"/>
  <c r="K49" i="28"/>
  <c r="K52" i="28"/>
  <c r="K48" i="28"/>
  <c r="K46" i="28"/>
  <c r="K44" i="28"/>
  <c r="K42" i="28"/>
  <c r="K41" i="28"/>
  <c r="K37" i="28"/>
  <c r="K35" i="28"/>
  <c r="K26" i="28"/>
  <c r="K43" i="28"/>
  <c r="K38" i="28"/>
  <c r="K36" i="28"/>
  <c r="K34" i="28"/>
  <c r="K25" i="28"/>
  <c r="K24" i="28"/>
  <c r="K21" i="28"/>
  <c r="K23" i="28"/>
  <c r="K18" i="28"/>
  <c r="K16" i="28"/>
  <c r="K10" i="28"/>
  <c r="K8" i="28"/>
  <c r="K11" i="28"/>
  <c r="I9" i="28"/>
  <c r="I12" i="28" s="1"/>
  <c r="I66" i="28" s="1"/>
  <c r="K9" i="28"/>
  <c r="L5" i="28"/>
  <c r="L19" i="28" s="1"/>
  <c r="G47" i="24"/>
  <c r="G56" i="24"/>
  <c r="H56" i="24" s="1"/>
  <c r="G53" i="24"/>
  <c r="H53" i="24" s="1"/>
  <c r="G51" i="24"/>
  <c r="H51" i="24" s="1"/>
  <c r="G29" i="24"/>
  <c r="H29" i="24" s="1"/>
  <c r="G52" i="24"/>
  <c r="H52" i="24" s="1"/>
  <c r="G50" i="24"/>
  <c r="H50" i="24" s="1"/>
  <c r="G45" i="24"/>
  <c r="H45" i="24" s="1"/>
  <c r="G46" i="24"/>
  <c r="H46" i="24" s="1"/>
  <c r="G44" i="24"/>
  <c r="H44" i="24" s="1"/>
  <c r="H31" i="24"/>
  <c r="G24" i="24"/>
  <c r="G33" i="24"/>
  <c r="H33" i="24" s="1"/>
  <c r="I49" i="26"/>
  <c r="H50" i="26"/>
  <c r="K43" i="26"/>
  <c r="W43" i="26"/>
  <c r="AE13" i="26"/>
  <c r="M14" i="26"/>
  <c r="G49" i="24"/>
  <c r="H49" i="24" s="1"/>
  <c r="K27" i="28" l="1"/>
  <c r="J47" i="28"/>
  <c r="J50" i="28" s="1"/>
  <c r="J69" i="28" s="1"/>
  <c r="H20" i="28"/>
  <c r="H28" i="28" s="1"/>
  <c r="H67" i="28" s="1"/>
  <c r="H47" i="28"/>
  <c r="H50" i="28" s="1"/>
  <c r="H69" i="28" s="1"/>
  <c r="I27" i="28"/>
  <c r="I28" i="28" s="1"/>
  <c r="I67" i="28" s="1"/>
  <c r="I68" i="28" s="1"/>
  <c r="J28" i="28"/>
  <c r="J67" i="28" s="1"/>
  <c r="J68" i="28" s="1"/>
  <c r="K20" i="28"/>
  <c r="K47" i="28"/>
  <c r="K39" i="28"/>
  <c r="K22" i="28"/>
  <c r="K45" i="28"/>
  <c r="L40" i="28"/>
  <c r="L17" i="28"/>
  <c r="L54" i="28"/>
  <c r="L53" i="28"/>
  <c r="L59" i="28"/>
  <c r="H12" i="28"/>
  <c r="H66" i="28" s="1"/>
  <c r="D56" i="28"/>
  <c r="E56" i="28"/>
  <c r="F56" i="28"/>
  <c r="G56" i="28"/>
  <c r="H56" i="28"/>
  <c r="I56" i="28"/>
  <c r="J56" i="28"/>
  <c r="F50" i="28"/>
  <c r="F69" i="28" s="1"/>
  <c r="D50" i="28"/>
  <c r="D69" i="28" s="1"/>
  <c r="V106" i="26"/>
  <c r="L57" i="28" s="1"/>
  <c r="V108" i="26"/>
  <c r="V104" i="26"/>
  <c r="L55" i="28" s="1"/>
  <c r="G28" i="28"/>
  <c r="G67" i="28" s="1"/>
  <c r="G68" i="28" s="1"/>
  <c r="E28" i="28"/>
  <c r="E67" i="28" s="1"/>
  <c r="E68" i="28" s="1"/>
  <c r="D58" i="28"/>
  <c r="E58" i="28"/>
  <c r="F58" i="28"/>
  <c r="G58" i="28"/>
  <c r="H58" i="28"/>
  <c r="I58" i="28"/>
  <c r="J58" i="28"/>
  <c r="I50" i="28"/>
  <c r="I69" i="28" s="1"/>
  <c r="G50" i="28"/>
  <c r="G69" i="28" s="1"/>
  <c r="E50" i="28"/>
  <c r="E69" i="28" s="1"/>
  <c r="F28" i="28"/>
  <c r="F67" i="28" s="1"/>
  <c r="F68" i="28" s="1"/>
  <c r="D28" i="28"/>
  <c r="D67" i="28" s="1"/>
  <c r="D68" i="28" s="1"/>
  <c r="K12" i="28"/>
  <c r="K66" i="28" s="1"/>
  <c r="L65" i="28"/>
  <c r="L32" i="28"/>
  <c r="L58" i="28"/>
  <c r="L56" i="28"/>
  <c r="L52" i="28"/>
  <c r="L48" i="28"/>
  <c r="L46" i="28"/>
  <c r="L44" i="28"/>
  <c r="L49" i="28"/>
  <c r="L43" i="28"/>
  <c r="L38" i="28"/>
  <c r="L36" i="28"/>
  <c r="L34" i="28"/>
  <c r="L42" i="28"/>
  <c r="L41" i="28"/>
  <c r="L37" i="28"/>
  <c r="L35" i="28"/>
  <c r="L27" i="28"/>
  <c r="L26" i="28"/>
  <c r="L18" i="28"/>
  <c r="L16" i="28"/>
  <c r="L24" i="28"/>
  <c r="L21" i="28"/>
  <c r="L25" i="28"/>
  <c r="L23" i="28"/>
  <c r="L10" i="28"/>
  <c r="L9" i="28"/>
  <c r="L8" i="28"/>
  <c r="L11" i="28"/>
  <c r="M5" i="28"/>
  <c r="M19" i="28" s="1"/>
  <c r="G66" i="24"/>
  <c r="H66" i="24" s="1"/>
  <c r="G62" i="24"/>
  <c r="H62" i="24" s="1"/>
  <c r="G68" i="24"/>
  <c r="H68" i="24" s="1"/>
  <c r="G64" i="24"/>
  <c r="H64" i="24" s="1"/>
  <c r="M43" i="26"/>
  <c r="H47" i="24"/>
  <c r="I50" i="26"/>
  <c r="H51" i="26"/>
  <c r="K50" i="28" l="1"/>
  <c r="K69" i="28" s="1"/>
  <c r="K28" i="28"/>
  <c r="K67" i="28" s="1"/>
  <c r="K68" i="28" s="1"/>
  <c r="H24" i="24"/>
  <c r="G25" i="24"/>
  <c r="H68" i="28"/>
  <c r="L20" i="28"/>
  <c r="L45" i="28"/>
  <c r="L47" i="28"/>
  <c r="L39" i="28"/>
  <c r="L22" i="28"/>
  <c r="M40" i="28"/>
  <c r="M17" i="28"/>
  <c r="M53" i="28"/>
  <c r="M59" i="28"/>
  <c r="M54" i="28"/>
  <c r="D57" i="28"/>
  <c r="E57" i="28"/>
  <c r="F57" i="28"/>
  <c r="G57" i="28"/>
  <c r="H57" i="28"/>
  <c r="I57" i="28"/>
  <c r="J57" i="28"/>
  <c r="K57" i="28"/>
  <c r="D55" i="28"/>
  <c r="D60" i="28" s="1"/>
  <c r="D70" i="28" s="1"/>
  <c r="D71" i="28" s="1"/>
  <c r="D72" i="28" s="1"/>
  <c r="D75" i="28" s="1"/>
  <c r="E55" i="28"/>
  <c r="E60" i="28" s="1"/>
  <c r="E70" i="28" s="1"/>
  <c r="E71" i="28" s="1"/>
  <c r="E72" i="28" s="1"/>
  <c r="E75" i="28" s="1"/>
  <c r="F55" i="28"/>
  <c r="F60" i="28" s="1"/>
  <c r="F70" i="28" s="1"/>
  <c r="F71" i="28" s="1"/>
  <c r="F72" i="28" s="1"/>
  <c r="F75" i="28" s="1"/>
  <c r="G55" i="28"/>
  <c r="H55" i="28"/>
  <c r="H60" i="28" s="1"/>
  <c r="H70" i="28" s="1"/>
  <c r="H71" i="28" s="1"/>
  <c r="I55" i="28"/>
  <c r="I60" i="28" s="1"/>
  <c r="I70" i="28" s="1"/>
  <c r="I71" i="28" s="1"/>
  <c r="I72" i="28" s="1"/>
  <c r="I75" i="28" s="1"/>
  <c r="J55" i="28"/>
  <c r="J60" i="28" s="1"/>
  <c r="J70" i="28" s="1"/>
  <c r="J71" i="28" s="1"/>
  <c r="J72" i="28" s="1"/>
  <c r="J75" i="28" s="1"/>
  <c r="K55" i="28"/>
  <c r="K60" i="28" s="1"/>
  <c r="K70" i="28" s="1"/>
  <c r="L12" i="28"/>
  <c r="L66" i="28" s="1"/>
  <c r="M65" i="28"/>
  <c r="M32" i="28"/>
  <c r="M57" i="28"/>
  <c r="M55" i="28"/>
  <c r="M58" i="28"/>
  <c r="M56" i="28"/>
  <c r="M49" i="28"/>
  <c r="M52" i="28"/>
  <c r="M48" i="28"/>
  <c r="M46" i="28"/>
  <c r="M44" i="28"/>
  <c r="M42" i="28"/>
  <c r="M43" i="28"/>
  <c r="M41" i="28"/>
  <c r="M37" i="28"/>
  <c r="M35" i="28"/>
  <c r="M27" i="28"/>
  <c r="M26" i="28"/>
  <c r="M38" i="28"/>
  <c r="M36" i="28"/>
  <c r="M34" i="28"/>
  <c r="M25" i="28"/>
  <c r="M24" i="28"/>
  <c r="M23" i="28"/>
  <c r="M21" i="28"/>
  <c r="M18" i="28"/>
  <c r="M16" i="28"/>
  <c r="M10" i="28"/>
  <c r="M8" i="28"/>
  <c r="M11" i="28"/>
  <c r="M9" i="28"/>
  <c r="L60" i="28"/>
  <c r="L70" i="28" s="1"/>
  <c r="N5" i="28"/>
  <c r="N19" i="28" s="1"/>
  <c r="I51" i="26"/>
  <c r="H52" i="26"/>
  <c r="K71" i="28" l="1"/>
  <c r="K72" i="28" s="1"/>
  <c r="K75" i="28" s="1"/>
  <c r="G60" i="28"/>
  <c r="G70" i="28" s="1"/>
  <c r="G71" i="28" s="1"/>
  <c r="G72" i="28" s="1"/>
  <c r="G75" i="28" s="1"/>
  <c r="L28" i="28"/>
  <c r="L67" i="28" s="1"/>
  <c r="L68" i="28" s="1"/>
  <c r="L50" i="28"/>
  <c r="L69" i="28" s="1"/>
  <c r="L71" i="28" s="1"/>
  <c r="H72" i="28"/>
  <c r="H75" i="28" s="1"/>
  <c r="D77" i="28"/>
  <c r="E74" i="28" s="1"/>
  <c r="M20" i="28"/>
  <c r="M47" i="28"/>
  <c r="M22" i="28"/>
  <c r="M45" i="28"/>
  <c r="M39" i="28"/>
  <c r="N40" i="28"/>
  <c r="N17" i="28"/>
  <c r="N53" i="28"/>
  <c r="N54" i="28"/>
  <c r="N59" i="28"/>
  <c r="N65" i="28"/>
  <c r="N32" i="28"/>
  <c r="M12" i="28"/>
  <c r="M66" i="28" s="1"/>
  <c r="N58" i="28"/>
  <c r="N56" i="28"/>
  <c r="N57" i="28"/>
  <c r="N55" i="28"/>
  <c r="N52" i="28"/>
  <c r="N48" i="28"/>
  <c r="N46" i="28"/>
  <c r="N44" i="28"/>
  <c r="N49" i="28"/>
  <c r="N43" i="28"/>
  <c r="N42" i="28"/>
  <c r="N38" i="28"/>
  <c r="N36" i="28"/>
  <c r="N34" i="28"/>
  <c r="N41" i="28"/>
  <c r="N37" i="28"/>
  <c r="N35" i="28"/>
  <c r="N27" i="28"/>
  <c r="N26" i="28"/>
  <c r="N18" i="28"/>
  <c r="N16" i="28"/>
  <c r="N24" i="28"/>
  <c r="N21" i="28"/>
  <c r="N23" i="28"/>
  <c r="N9" i="28"/>
  <c r="N8" i="28"/>
  <c r="N25" i="28"/>
  <c r="N10" i="28"/>
  <c r="N11" i="28"/>
  <c r="M60" i="28"/>
  <c r="M70" i="28" s="1"/>
  <c r="O5" i="28"/>
  <c r="O19" i="28" s="1"/>
  <c r="I52" i="26"/>
  <c r="H53" i="26"/>
  <c r="M50" i="28" l="1"/>
  <c r="M69" i="28" s="1"/>
  <c r="M71" i="28" s="1"/>
  <c r="M28" i="28"/>
  <c r="M67" i="28" s="1"/>
  <c r="M68" i="28" s="1"/>
  <c r="L72" i="28"/>
  <c r="L75" i="28" s="1"/>
  <c r="E76" i="28"/>
  <c r="E77" i="28" s="1"/>
  <c r="F74" i="28" s="1"/>
  <c r="F76" i="28" s="1"/>
  <c r="F77" i="28" s="1"/>
  <c r="G74" i="28" s="1"/>
  <c r="G76" i="28" s="1"/>
  <c r="G77" i="28" s="1"/>
  <c r="H74" i="28" s="1"/>
  <c r="H76" i="28" s="1"/>
  <c r="H77" i="28" s="1"/>
  <c r="I74" i="28" s="1"/>
  <c r="I76" i="28" s="1"/>
  <c r="I77" i="28" s="1"/>
  <c r="J74" i="28" s="1"/>
  <c r="N20" i="28"/>
  <c r="N45" i="28"/>
  <c r="N39" i="28"/>
  <c r="N47" i="28"/>
  <c r="N22" i="28"/>
  <c r="O40" i="28"/>
  <c r="O17" i="28"/>
  <c r="O59" i="28"/>
  <c r="O54" i="28"/>
  <c r="O53" i="28"/>
  <c r="N12" i="28"/>
  <c r="N66" i="28" s="1"/>
  <c r="N60" i="28"/>
  <c r="N70" i="28" s="1"/>
  <c r="O65" i="28"/>
  <c r="O32" i="28"/>
  <c r="O57" i="28"/>
  <c r="O55" i="28"/>
  <c r="O58" i="28"/>
  <c r="O56" i="28"/>
  <c r="O49" i="28"/>
  <c r="O52" i="28"/>
  <c r="O48" i="28"/>
  <c r="O46" i="28"/>
  <c r="O44" i="28"/>
  <c r="O42" i="28"/>
  <c r="O41" i="28"/>
  <c r="O37" i="28"/>
  <c r="O35" i="28"/>
  <c r="O27" i="28"/>
  <c r="O26" i="28"/>
  <c r="O43" i="28"/>
  <c r="O38" i="28"/>
  <c r="O36" i="28"/>
  <c r="O34" i="28"/>
  <c r="O25" i="28"/>
  <c r="O24" i="28"/>
  <c r="O21" i="28"/>
  <c r="O23" i="28"/>
  <c r="O18" i="28"/>
  <c r="O16" i="28"/>
  <c r="O10" i="28"/>
  <c r="O8" i="28"/>
  <c r="O11" i="28"/>
  <c r="O9" i="28"/>
  <c r="P5" i="28"/>
  <c r="P19" i="28" s="1"/>
  <c r="H54" i="26"/>
  <c r="I53" i="26"/>
  <c r="N28" i="28" l="1"/>
  <c r="N67" i="28" s="1"/>
  <c r="N68" i="28" s="1"/>
  <c r="N50" i="28"/>
  <c r="N69" i="28" s="1"/>
  <c r="N71" i="28" s="1"/>
  <c r="O20" i="28"/>
  <c r="O47" i="28"/>
  <c r="O22" i="28"/>
  <c r="O45" i="28"/>
  <c r="O39" i="28"/>
  <c r="P40" i="28"/>
  <c r="P17" i="28"/>
  <c r="P59" i="28"/>
  <c r="P53" i="28"/>
  <c r="P54" i="28"/>
  <c r="M72" i="28"/>
  <c r="M75" i="28" s="1"/>
  <c r="O60" i="28"/>
  <c r="O70" i="28" s="1"/>
  <c r="P65" i="28"/>
  <c r="P32" i="28"/>
  <c r="P58" i="28"/>
  <c r="P56" i="28"/>
  <c r="P57" i="28"/>
  <c r="P55" i="28"/>
  <c r="P52" i="28"/>
  <c r="P48" i="28"/>
  <c r="P46" i="28"/>
  <c r="P44" i="28"/>
  <c r="P49" i="28"/>
  <c r="P43" i="28"/>
  <c r="P38" i="28"/>
  <c r="P36" i="28"/>
  <c r="P34" i="28"/>
  <c r="P42" i="28"/>
  <c r="P41" i="28"/>
  <c r="P37" i="28"/>
  <c r="P35" i="28"/>
  <c r="P27" i="28"/>
  <c r="P26" i="28"/>
  <c r="P18" i="28"/>
  <c r="P16" i="28"/>
  <c r="P24" i="28"/>
  <c r="P21" i="28"/>
  <c r="P25" i="28"/>
  <c r="P23" i="28"/>
  <c r="P10" i="28"/>
  <c r="P9" i="28"/>
  <c r="P8" i="28"/>
  <c r="P11" i="28"/>
  <c r="O12" i="28"/>
  <c r="O66" i="28" s="1"/>
  <c r="Q5" i="28"/>
  <c r="Q19" i="28" s="1"/>
  <c r="I54" i="26"/>
  <c r="H55" i="26"/>
  <c r="O50" i="28" l="1"/>
  <c r="O69" i="28" s="1"/>
  <c r="O71" i="28" s="1"/>
  <c r="O28" i="28"/>
  <c r="O67" i="28" s="1"/>
  <c r="O68" i="28" s="1"/>
  <c r="P20" i="28"/>
  <c r="P45" i="28"/>
  <c r="P47" i="28"/>
  <c r="P22" i="28"/>
  <c r="P39" i="28"/>
  <c r="Q40" i="28"/>
  <c r="Q17" i="28"/>
  <c r="Q53" i="28"/>
  <c r="Q59" i="28"/>
  <c r="Q54" i="28"/>
  <c r="N72" i="28"/>
  <c r="N75" i="28" s="1"/>
  <c r="P12" i="28"/>
  <c r="P66" i="28" s="1"/>
  <c r="Q65" i="28"/>
  <c r="Q32" i="28"/>
  <c r="J76" i="28"/>
  <c r="J77" i="28" s="1"/>
  <c r="P60" i="28"/>
  <c r="P70" i="28" s="1"/>
  <c r="Q57" i="28"/>
  <c r="Q55" i="28"/>
  <c r="Q58" i="28"/>
  <c r="Q56" i="28"/>
  <c r="Q49" i="28"/>
  <c r="Q52" i="28"/>
  <c r="Q48" i="28"/>
  <c r="Q46" i="28"/>
  <c r="Q44" i="28"/>
  <c r="Q42" i="28"/>
  <c r="Q43" i="28"/>
  <c r="Q41" i="28"/>
  <c r="Q37" i="28"/>
  <c r="Q35" i="28"/>
  <c r="Q27" i="28"/>
  <c r="Q26" i="28"/>
  <c r="Q38" i="28"/>
  <c r="Q36" i="28"/>
  <c r="Q34" i="28"/>
  <c r="Q24" i="28"/>
  <c r="Q23" i="28"/>
  <c r="Q21" i="28"/>
  <c r="Q25" i="28"/>
  <c r="Q18" i="28"/>
  <c r="Q16" i="28"/>
  <c r="Q10" i="28"/>
  <c r="Q8" i="28"/>
  <c r="Q11" i="28"/>
  <c r="Q9" i="28"/>
  <c r="R5" i="28"/>
  <c r="R19" i="28" s="1"/>
  <c r="H56" i="26"/>
  <c r="I55" i="26"/>
  <c r="P28" i="28" l="1"/>
  <c r="P67" i="28" s="1"/>
  <c r="P68" i="28" s="1"/>
  <c r="P50" i="28"/>
  <c r="P69" i="28" s="1"/>
  <c r="P71" i="28" s="1"/>
  <c r="Q20" i="28"/>
  <c r="Q47" i="28"/>
  <c r="Q39" i="28"/>
  <c r="Q22" i="28"/>
  <c r="Q45" i="28"/>
  <c r="R40" i="28"/>
  <c r="R17" i="28"/>
  <c r="R53" i="28"/>
  <c r="R54" i="28"/>
  <c r="R59" i="28"/>
  <c r="O72" i="28"/>
  <c r="O75" i="28" s="1"/>
  <c r="Q60" i="28"/>
  <c r="Q70" i="28" s="1"/>
  <c r="R65" i="28"/>
  <c r="R32" i="28"/>
  <c r="K74" i="28"/>
  <c r="R58" i="28"/>
  <c r="R56" i="28"/>
  <c r="R57" i="28"/>
  <c r="R55" i="28"/>
  <c r="R52" i="28"/>
  <c r="R48" i="28"/>
  <c r="R46" i="28"/>
  <c r="R44" i="28"/>
  <c r="R49" i="28"/>
  <c r="R43" i="28"/>
  <c r="R42" i="28"/>
  <c r="R38" i="28"/>
  <c r="R36" i="28"/>
  <c r="R34" i="28"/>
  <c r="R41" i="28"/>
  <c r="R37" i="28"/>
  <c r="R35" i="28"/>
  <c r="R27" i="28"/>
  <c r="R26" i="28"/>
  <c r="R25" i="28"/>
  <c r="R18" i="28"/>
  <c r="R16" i="28"/>
  <c r="R24" i="28"/>
  <c r="R21" i="28"/>
  <c r="R23" i="28"/>
  <c r="R8" i="28"/>
  <c r="R10" i="28"/>
  <c r="R9" i="28"/>
  <c r="R11" i="28"/>
  <c r="Q12" i="28"/>
  <c r="Q66" i="28" s="1"/>
  <c r="S5" i="28"/>
  <c r="S19" i="28" s="1"/>
  <c r="I56" i="26"/>
  <c r="H57" i="26"/>
  <c r="Q50" i="28" l="1"/>
  <c r="Q69" i="28" s="1"/>
  <c r="Q71" i="28" s="1"/>
  <c r="Q28" i="28"/>
  <c r="Q67" i="28" s="1"/>
  <c r="Q68" i="28" s="1"/>
  <c r="R20" i="28"/>
  <c r="R45" i="28"/>
  <c r="R47" i="28"/>
  <c r="R39" i="28"/>
  <c r="R22" i="28"/>
  <c r="P72" i="28"/>
  <c r="P75" i="28" s="1"/>
  <c r="S40" i="28"/>
  <c r="S17" i="28"/>
  <c r="S59" i="28"/>
  <c r="S54" i="28"/>
  <c r="S53" i="28"/>
  <c r="R12" i="28"/>
  <c r="R66" i="28" s="1"/>
  <c r="R60" i="28"/>
  <c r="R70" i="28" s="1"/>
  <c r="S65" i="28"/>
  <c r="S32" i="28"/>
  <c r="K76" i="28"/>
  <c r="K77" i="28" s="1"/>
  <c r="S57" i="28"/>
  <c r="S55" i="28"/>
  <c r="S58" i="28"/>
  <c r="S56" i="28"/>
  <c r="S49" i="28"/>
  <c r="S52" i="28"/>
  <c r="S48" i="28"/>
  <c r="S46" i="28"/>
  <c r="S44" i="28"/>
  <c r="S42" i="28"/>
  <c r="S41" i="28"/>
  <c r="S37" i="28"/>
  <c r="S35" i="28"/>
  <c r="S27" i="28"/>
  <c r="S26" i="28"/>
  <c r="S43" i="28"/>
  <c r="S38" i="28"/>
  <c r="S36" i="28"/>
  <c r="S34" i="28"/>
  <c r="S25" i="28"/>
  <c r="S24" i="28"/>
  <c r="S21" i="28"/>
  <c r="S23" i="28"/>
  <c r="S18" i="28"/>
  <c r="S16" i="28"/>
  <c r="S10" i="28"/>
  <c r="S8" i="28"/>
  <c r="S11" i="28"/>
  <c r="S9" i="28"/>
  <c r="T5" i="28"/>
  <c r="T19" i="28" s="1"/>
  <c r="H58" i="26"/>
  <c r="I57" i="26"/>
  <c r="R50" i="28" l="1"/>
  <c r="R69" i="28" s="1"/>
  <c r="R71" i="28" s="1"/>
  <c r="R28" i="28"/>
  <c r="R67" i="28" s="1"/>
  <c r="R68" i="28" s="1"/>
  <c r="Q72" i="28"/>
  <c r="Q75" i="28" s="1"/>
  <c r="S20" i="28"/>
  <c r="S47" i="28"/>
  <c r="S22" i="28"/>
  <c r="S45" i="28"/>
  <c r="S39" i="28"/>
  <c r="T40" i="28"/>
  <c r="T17" i="28"/>
  <c r="T59" i="28"/>
  <c r="T53" i="28"/>
  <c r="T54" i="28"/>
  <c r="T65" i="28"/>
  <c r="T32" i="28"/>
  <c r="S12" i="28"/>
  <c r="S66" i="28" s="1"/>
  <c r="L74" i="28"/>
  <c r="S60" i="28"/>
  <c r="S70" i="28" s="1"/>
  <c r="T58" i="28"/>
  <c r="T56" i="28"/>
  <c r="T57" i="28"/>
  <c r="T55" i="28"/>
  <c r="T52" i="28"/>
  <c r="T48" i="28"/>
  <c r="T46" i="28"/>
  <c r="T44" i="28"/>
  <c r="T49" i="28"/>
  <c r="T43" i="28"/>
  <c r="T38" i="28"/>
  <c r="T36" i="28"/>
  <c r="T34" i="28"/>
  <c r="T42" i="28"/>
  <c r="T41" i="28"/>
  <c r="T37" i="28"/>
  <c r="T35" i="28"/>
  <c r="T27" i="28"/>
  <c r="T26" i="28"/>
  <c r="T25" i="28"/>
  <c r="T23" i="28"/>
  <c r="T18" i="28"/>
  <c r="T16" i="28"/>
  <c r="T24" i="28"/>
  <c r="T21" i="28"/>
  <c r="T11" i="28"/>
  <c r="T10" i="28"/>
  <c r="T9" i="28"/>
  <c r="T8" i="28"/>
  <c r="U5" i="28"/>
  <c r="U19" i="28" s="1"/>
  <c r="H59" i="26"/>
  <c r="I58" i="26"/>
  <c r="S50" i="28" l="1"/>
  <c r="S69" i="28" s="1"/>
  <c r="S71" i="28" s="1"/>
  <c r="S28" i="28"/>
  <c r="S67" i="28" s="1"/>
  <c r="S68" i="28" s="1"/>
  <c r="T20" i="28"/>
  <c r="T45" i="28"/>
  <c r="T39" i="28"/>
  <c r="T47" i="28"/>
  <c r="T22" i="28"/>
  <c r="R72" i="28"/>
  <c r="R75" i="28" s="1"/>
  <c r="U40" i="28"/>
  <c r="U17" i="28"/>
  <c r="U53" i="28"/>
  <c r="U59" i="28"/>
  <c r="U54" i="28"/>
  <c r="U65" i="28"/>
  <c r="U32" i="28"/>
  <c r="L76" i="28"/>
  <c r="L77" i="28" s="1"/>
  <c r="T12" i="28"/>
  <c r="T66" i="28" s="1"/>
  <c r="U57" i="28"/>
  <c r="U58" i="28"/>
  <c r="U56" i="28"/>
  <c r="U55" i="28"/>
  <c r="U49" i="28"/>
  <c r="U52" i="28"/>
  <c r="U48" i="28"/>
  <c r="U46" i="28"/>
  <c r="U44" i="28"/>
  <c r="U42" i="28"/>
  <c r="U43" i="28"/>
  <c r="U41" i="28"/>
  <c r="U37" i="28"/>
  <c r="U35" i="28"/>
  <c r="U27" i="28"/>
  <c r="U26" i="28"/>
  <c r="U38" i="28"/>
  <c r="U36" i="28"/>
  <c r="U34" i="28"/>
  <c r="U24" i="28"/>
  <c r="U21" i="28"/>
  <c r="U25" i="28"/>
  <c r="U23" i="28"/>
  <c r="U18" i="28"/>
  <c r="U16" i="28"/>
  <c r="U11" i="28"/>
  <c r="U10" i="28"/>
  <c r="U9" i="28"/>
  <c r="U8" i="28"/>
  <c r="T60" i="28"/>
  <c r="T70" i="28" s="1"/>
  <c r="V5" i="28"/>
  <c r="V19" i="28" s="1"/>
  <c r="I59" i="26"/>
  <c r="H60" i="26"/>
  <c r="T28" i="28" l="1"/>
  <c r="T67" i="28" s="1"/>
  <c r="T68" i="28" s="1"/>
  <c r="T50" i="28"/>
  <c r="T69" i="28" s="1"/>
  <c r="T71" i="28" s="1"/>
  <c r="U20" i="28"/>
  <c r="U47" i="28"/>
  <c r="U22" i="28"/>
  <c r="U45" i="28"/>
  <c r="U39" i="28"/>
  <c r="V40" i="28"/>
  <c r="V17" i="28"/>
  <c r="V53" i="28"/>
  <c r="V54" i="28"/>
  <c r="V59" i="28"/>
  <c r="S72" i="28"/>
  <c r="S75" i="28" s="1"/>
  <c r="U60" i="28"/>
  <c r="U70" i="28" s="1"/>
  <c r="V65" i="28"/>
  <c r="V32" i="28"/>
  <c r="M74" i="28"/>
  <c r="U12" i="28"/>
  <c r="U66" i="28" s="1"/>
  <c r="V58" i="28"/>
  <c r="V56" i="28"/>
  <c r="V57" i="28"/>
  <c r="V55" i="28"/>
  <c r="V52" i="28"/>
  <c r="V48" i="28"/>
  <c r="V46" i="28"/>
  <c r="V44" i="28"/>
  <c r="V49" i="28"/>
  <c r="V43" i="28"/>
  <c r="V42" i="28"/>
  <c r="V38" i="28"/>
  <c r="V36" i="28"/>
  <c r="V34" i="28"/>
  <c r="V41" i="28"/>
  <c r="V37" i="28"/>
  <c r="V35" i="28"/>
  <c r="V27" i="28"/>
  <c r="V26" i="28"/>
  <c r="V25" i="28"/>
  <c r="V23" i="28"/>
  <c r="V18" i="28"/>
  <c r="V24" i="28"/>
  <c r="V21" i="28"/>
  <c r="V16" i="28"/>
  <c r="V8" i="28"/>
  <c r="V11" i="28"/>
  <c r="V10" i="28"/>
  <c r="V9" i="28"/>
  <c r="W5" i="28"/>
  <c r="W19" i="28" s="1"/>
  <c r="I60" i="26"/>
  <c r="H61" i="26"/>
  <c r="U28" i="28" l="1"/>
  <c r="U67" i="28" s="1"/>
  <c r="U68" i="28" s="1"/>
  <c r="U50" i="28"/>
  <c r="U69" i="28" s="1"/>
  <c r="U71" i="28" s="1"/>
  <c r="V20" i="28"/>
  <c r="V45" i="28"/>
  <c r="V39" i="28"/>
  <c r="V47" i="28"/>
  <c r="V22" i="28"/>
  <c r="W17" i="28"/>
  <c r="W59" i="28"/>
  <c r="W53" i="28"/>
  <c r="W40" i="28"/>
  <c r="W54" i="28"/>
  <c r="W65" i="28"/>
  <c r="W32" i="28"/>
  <c r="V60" i="28"/>
  <c r="V70" i="28" s="1"/>
  <c r="T72" i="28"/>
  <c r="T75" i="28" s="1"/>
  <c r="M76" i="28"/>
  <c r="M77" i="28" s="1"/>
  <c r="W57" i="28"/>
  <c r="W58" i="28"/>
  <c r="W56" i="28"/>
  <c r="W49" i="28"/>
  <c r="W55" i="28"/>
  <c r="W52" i="28"/>
  <c r="W48" i="28"/>
  <c r="W46" i="28"/>
  <c r="W44" i="28"/>
  <c r="W41" i="28"/>
  <c r="W37" i="28"/>
  <c r="W35" i="28"/>
  <c r="W27" i="28"/>
  <c r="W26" i="28"/>
  <c r="W43" i="28"/>
  <c r="W42" i="28"/>
  <c r="W38" i="28"/>
  <c r="W36" i="28"/>
  <c r="W34" i="28"/>
  <c r="W25" i="28"/>
  <c r="W24" i="28"/>
  <c r="W21" i="28"/>
  <c r="W23" i="28"/>
  <c r="W18" i="28"/>
  <c r="W16" i="28"/>
  <c r="W11" i="28"/>
  <c r="W10" i="28"/>
  <c r="W8" i="28"/>
  <c r="W9" i="28"/>
  <c r="V12" i="28"/>
  <c r="V66" i="28" s="1"/>
  <c r="X5" i="28"/>
  <c r="X19" i="28" s="1"/>
  <c r="I61" i="26"/>
  <c r="H62" i="26"/>
  <c r="I62" i="26" s="1"/>
  <c r="V50" i="28" l="1"/>
  <c r="V69" i="28" s="1"/>
  <c r="V71" i="28" s="1"/>
  <c r="V28" i="28"/>
  <c r="V67" i="28" s="1"/>
  <c r="V68" i="28" s="1"/>
  <c r="U72" i="28"/>
  <c r="U75" i="28" s="1"/>
  <c r="W20" i="28"/>
  <c r="W47" i="28"/>
  <c r="W22" i="28"/>
  <c r="W45" i="28"/>
  <c r="W39" i="28"/>
  <c r="X17" i="28"/>
  <c r="X59" i="28"/>
  <c r="X53" i="28"/>
  <c r="X40" i="28"/>
  <c r="X54" i="28"/>
  <c r="X65" i="28"/>
  <c r="X32" i="28"/>
  <c r="N74" i="28"/>
  <c r="X58" i="28"/>
  <c r="X56" i="28"/>
  <c r="X57" i="28"/>
  <c r="X55" i="28"/>
  <c r="X52" i="28"/>
  <c r="X48" i="28"/>
  <c r="X46" i="28"/>
  <c r="X44" i="28"/>
  <c r="X49" i="28"/>
  <c r="X43" i="28"/>
  <c r="X42" i="28"/>
  <c r="X38" i="28"/>
  <c r="X36" i="28"/>
  <c r="X34" i="28"/>
  <c r="X41" i="28"/>
  <c r="X37" i="28"/>
  <c r="X35" i="28"/>
  <c r="X27" i="28"/>
  <c r="X26" i="28"/>
  <c r="X25" i="28"/>
  <c r="X23" i="28"/>
  <c r="X18" i="28"/>
  <c r="X16" i="28"/>
  <c r="X24" i="28"/>
  <c r="X21" i="28"/>
  <c r="X11" i="28"/>
  <c r="X10" i="28"/>
  <c r="X9" i="28"/>
  <c r="X8" i="28"/>
  <c r="W12" i="28"/>
  <c r="W66" i="28" s="1"/>
  <c r="W60" i="28"/>
  <c r="W70" i="28" s="1"/>
  <c r="Y5" i="28"/>
  <c r="Y19" i="28" s="1"/>
  <c r="H14" i="26"/>
  <c r="D14" i="26" s="1"/>
  <c r="H20" i="26"/>
  <c r="D20" i="26" s="1"/>
  <c r="H16" i="26"/>
  <c r="D16" i="26" s="1"/>
  <c r="H18" i="26"/>
  <c r="D18" i="26" s="1"/>
  <c r="H22" i="26"/>
  <c r="D22" i="26" s="1"/>
  <c r="H40" i="26"/>
  <c r="D40" i="26" s="1"/>
  <c r="Q40" i="26" s="1"/>
  <c r="S40" i="26" s="1"/>
  <c r="H24" i="26"/>
  <c r="D24" i="26" s="1"/>
  <c r="H33" i="26"/>
  <c r="D33" i="26" s="1"/>
  <c r="H26" i="26"/>
  <c r="D26" i="26" s="1"/>
  <c r="H35" i="26"/>
  <c r="D35" i="26" s="1"/>
  <c r="H25" i="26"/>
  <c r="D25" i="26" s="1"/>
  <c r="H34" i="26"/>
  <c r="D34" i="26" s="1"/>
  <c r="H27" i="26"/>
  <c r="D27" i="26" s="1"/>
  <c r="H15" i="26"/>
  <c r="D15" i="26" s="1"/>
  <c r="H28" i="26"/>
  <c r="D28" i="26" s="1"/>
  <c r="H41" i="26"/>
  <c r="D41" i="26" s="1"/>
  <c r="H23" i="26"/>
  <c r="D23" i="26" s="1"/>
  <c r="H36" i="26"/>
  <c r="D36" i="26" s="1"/>
  <c r="H31" i="26"/>
  <c r="D31" i="26" s="1"/>
  <c r="H13" i="26"/>
  <c r="D13" i="26" s="1"/>
  <c r="H30" i="26"/>
  <c r="D30" i="26" s="1"/>
  <c r="H39" i="26"/>
  <c r="D39" i="26" s="1"/>
  <c r="AC40" i="26" s="1"/>
  <c r="H21" i="26"/>
  <c r="D21" i="26" s="1"/>
  <c r="H17" i="26"/>
  <c r="D17" i="26" s="1"/>
  <c r="H29" i="26"/>
  <c r="D29" i="26" s="1"/>
  <c r="AC30" i="26" s="1"/>
  <c r="H19" i="26"/>
  <c r="D19" i="26" s="1"/>
  <c r="H32" i="26"/>
  <c r="D32" i="26" s="1"/>
  <c r="Q32" i="26" s="1"/>
  <c r="S32" i="26" s="1"/>
  <c r="H37" i="26"/>
  <c r="D37" i="26" s="1"/>
  <c r="H38" i="26"/>
  <c r="D38" i="26" s="1"/>
  <c r="W28" i="28" l="1"/>
  <c r="W67" i="28" s="1"/>
  <c r="W68" i="28" s="1"/>
  <c r="W50" i="28"/>
  <c r="W69" i="28" s="1"/>
  <c r="W71" i="28" s="1"/>
  <c r="X20" i="28"/>
  <c r="X45" i="28"/>
  <c r="X39" i="28"/>
  <c r="X47" i="28"/>
  <c r="X22" i="28"/>
  <c r="Y17" i="28"/>
  <c r="Y59" i="28"/>
  <c r="Y53" i="28"/>
  <c r="Y40" i="28"/>
  <c r="Y54" i="28"/>
  <c r="V72" i="28"/>
  <c r="V75" i="28" s="1"/>
  <c r="A78" i="28" s="1"/>
  <c r="AE40" i="26"/>
  <c r="AE30" i="26"/>
  <c r="Y65" i="28"/>
  <c r="Y32" i="28"/>
  <c r="N76" i="28"/>
  <c r="N77" i="28" s="1"/>
  <c r="X12" i="28"/>
  <c r="X66" i="28" s="1"/>
  <c r="Y57" i="28"/>
  <c r="Y58" i="28"/>
  <c r="Y56" i="28"/>
  <c r="Y55" i="28"/>
  <c r="Y49" i="28"/>
  <c r="Y52" i="28"/>
  <c r="Y48" i="28"/>
  <c r="Y46" i="28"/>
  <c r="Y44" i="28"/>
  <c r="Y43" i="28"/>
  <c r="Y41" i="28"/>
  <c r="Y37" i="28"/>
  <c r="Y35" i="28"/>
  <c r="Y27" i="28"/>
  <c r="Y26" i="28"/>
  <c r="Y42" i="28"/>
  <c r="Y38" i="28"/>
  <c r="Y36" i="28"/>
  <c r="Y34" i="28"/>
  <c r="Y24" i="28"/>
  <c r="Y21" i="28"/>
  <c r="Y25" i="28"/>
  <c r="Y23" i="28"/>
  <c r="Y18" i="28"/>
  <c r="Y16" i="28"/>
  <c r="Y11" i="28"/>
  <c r="Y10" i="28"/>
  <c r="Y9" i="28"/>
  <c r="Y8" i="28"/>
  <c r="X60" i="28"/>
  <c r="X70" i="28" s="1"/>
  <c r="Z5" i="28"/>
  <c r="Z19" i="28" s="1"/>
  <c r="Q20" i="26"/>
  <c r="S20" i="26" s="1"/>
  <c r="F20" i="26"/>
  <c r="AC21" i="26"/>
  <c r="AC15" i="26"/>
  <c r="F14" i="26"/>
  <c r="Q14" i="26"/>
  <c r="S14" i="26" s="1"/>
  <c r="AC19" i="26"/>
  <c r="Q18" i="26"/>
  <c r="S18" i="26" s="1"/>
  <c r="F18" i="26"/>
  <c r="AC23" i="26"/>
  <c r="Q22" i="26"/>
  <c r="S22" i="26" s="1"/>
  <c r="F22" i="26"/>
  <c r="AC17" i="26"/>
  <c r="F16" i="26"/>
  <c r="Q16" i="26"/>
  <c r="S16" i="26" s="1"/>
  <c r="F41" i="26"/>
  <c r="Q41" i="26"/>
  <c r="S41" i="26" s="1"/>
  <c r="F37" i="26"/>
  <c r="Q37" i="26"/>
  <c r="S37" i="26" s="1"/>
  <c r="AC38" i="26"/>
  <c r="F39" i="26"/>
  <c r="Q39" i="26"/>
  <c r="S39" i="26" s="1"/>
  <c r="F36" i="26"/>
  <c r="AC37" i="26"/>
  <c r="Q36" i="26"/>
  <c r="S36" i="26" s="1"/>
  <c r="F34" i="26"/>
  <c r="Q34" i="26"/>
  <c r="S34" i="26" s="1"/>
  <c r="AC35" i="26"/>
  <c r="F35" i="26"/>
  <c r="Q35" i="26"/>
  <c r="S35" i="26" s="1"/>
  <c r="AC36" i="26"/>
  <c r="F33" i="26"/>
  <c r="Q33" i="26"/>
  <c r="S33" i="26" s="1"/>
  <c r="AC34" i="26"/>
  <c r="F38" i="26"/>
  <c r="Q38" i="26"/>
  <c r="S38" i="26" s="1"/>
  <c r="AC39" i="26"/>
  <c r="F30" i="26"/>
  <c r="AC31" i="26"/>
  <c r="Q30" i="26"/>
  <c r="S30" i="26" s="1"/>
  <c r="F31" i="26"/>
  <c r="Q31" i="26"/>
  <c r="S31" i="26" s="1"/>
  <c r="AC32" i="26"/>
  <c r="AC33" i="26"/>
  <c r="F32" i="26"/>
  <c r="F29" i="26"/>
  <c r="Q29" i="26"/>
  <c r="S29" i="26" s="1"/>
  <c r="Q21" i="26"/>
  <c r="S21" i="26" s="1"/>
  <c r="F21" i="26"/>
  <c r="AC22" i="26"/>
  <c r="Q23" i="26"/>
  <c r="S23" i="26" s="1"/>
  <c r="AC24" i="26"/>
  <c r="F23" i="26"/>
  <c r="Q28" i="26"/>
  <c r="S28" i="26" s="1"/>
  <c r="F28" i="26"/>
  <c r="AC29" i="26"/>
  <c r="F27" i="26"/>
  <c r="AC28" i="26"/>
  <c r="Q27" i="26"/>
  <c r="S27" i="26" s="1"/>
  <c r="AC26" i="26"/>
  <c r="F25" i="26"/>
  <c r="Q25" i="26"/>
  <c r="S25" i="26" s="1"/>
  <c r="Q26" i="26"/>
  <c r="S26" i="26" s="1"/>
  <c r="F26" i="26"/>
  <c r="AC27" i="26"/>
  <c r="Q24" i="26"/>
  <c r="S24" i="26" s="1"/>
  <c r="AC25" i="26"/>
  <c r="F24" i="26"/>
  <c r="Q19" i="26"/>
  <c r="S19" i="26" s="1"/>
  <c r="AC20" i="26"/>
  <c r="F19" i="26"/>
  <c r="AC18" i="26"/>
  <c r="Q17" i="26"/>
  <c r="S17" i="26" s="1"/>
  <c r="F17" i="26"/>
  <c r="AC14" i="26"/>
  <c r="F13" i="26"/>
  <c r="Q13" i="26"/>
  <c r="D43" i="26"/>
  <c r="D44" i="26" s="1"/>
  <c r="F15" i="26"/>
  <c r="AC16" i="26"/>
  <c r="Q15" i="26"/>
  <c r="S15" i="26" s="1"/>
  <c r="AC41" i="26"/>
  <c r="AE41" i="26" s="1"/>
  <c r="F40" i="26"/>
  <c r="G22" i="24" l="1"/>
  <c r="H22" i="24" s="1"/>
  <c r="X50" i="28"/>
  <c r="X69" i="28" s="1"/>
  <c r="X71" i="28" s="1"/>
  <c r="W72" i="28"/>
  <c r="W75" i="28" s="1"/>
  <c r="X28" i="28"/>
  <c r="X67" i="28" s="1"/>
  <c r="X68" i="28" s="1"/>
  <c r="Y20" i="28"/>
  <c r="Y47" i="28"/>
  <c r="Y22" i="28"/>
  <c r="Y45" i="28"/>
  <c r="Y39" i="28"/>
  <c r="Z17" i="28"/>
  <c r="Z59" i="28"/>
  <c r="Z53" i="28"/>
  <c r="Z40" i="28"/>
  <c r="Z54" i="28"/>
  <c r="AE25" i="26"/>
  <c r="AE27" i="26"/>
  <c r="AE32" i="26"/>
  <c r="AE31" i="26"/>
  <c r="AE39" i="26"/>
  <c r="AE36" i="26"/>
  <c r="AE17" i="26"/>
  <c r="AE19" i="26"/>
  <c r="AE21" i="26"/>
  <c r="AE16" i="26"/>
  <c r="AE18" i="26"/>
  <c r="AE20" i="26"/>
  <c r="AE26" i="26"/>
  <c r="AE28" i="26"/>
  <c r="AE29" i="26"/>
  <c r="AE24" i="26"/>
  <c r="AE22" i="26"/>
  <c r="AE33" i="26"/>
  <c r="AE34" i="26"/>
  <c r="AE35" i="26"/>
  <c r="AE37" i="26"/>
  <c r="AE38" i="26"/>
  <c r="AE23" i="26"/>
  <c r="AE15" i="26"/>
  <c r="Y43" i="26"/>
  <c r="Y12" i="28"/>
  <c r="Y66" i="28" s="1"/>
  <c r="Z65" i="28"/>
  <c r="Z32" i="28"/>
  <c r="O74" i="28"/>
  <c r="Y60" i="28"/>
  <c r="Y70" i="28" s="1"/>
  <c r="Z58" i="28"/>
  <c r="Z56" i="28"/>
  <c r="Z57" i="28"/>
  <c r="Z55" i="28"/>
  <c r="Z52" i="28"/>
  <c r="Z48" i="28"/>
  <c r="Z46" i="28"/>
  <c r="Z44" i="28"/>
  <c r="Z49" i="28"/>
  <c r="Z43" i="28"/>
  <c r="Z42" i="28"/>
  <c r="Z38" i="28"/>
  <c r="Z36" i="28"/>
  <c r="Z34" i="28"/>
  <c r="Z41" i="28"/>
  <c r="Z37" i="28"/>
  <c r="Z35" i="28"/>
  <c r="Z27" i="28"/>
  <c r="Z26" i="28"/>
  <c r="Z25" i="28"/>
  <c r="Z23" i="28"/>
  <c r="Z18" i="28"/>
  <c r="Z16" i="28"/>
  <c r="Z24" i="28"/>
  <c r="Z21" i="28"/>
  <c r="Z11" i="28"/>
  <c r="Z10" i="28"/>
  <c r="Z9" i="28"/>
  <c r="Z8" i="28"/>
  <c r="AA5" i="28"/>
  <c r="AA19" i="28" s="1"/>
  <c r="S13" i="26"/>
  <c r="S43" i="26" s="1"/>
  <c r="Q43" i="26"/>
  <c r="AE14" i="26"/>
  <c r="AC43" i="26"/>
  <c r="F43" i="26"/>
  <c r="F44" i="26" s="1"/>
  <c r="H25" i="24" s="1"/>
  <c r="Y28" i="28" l="1"/>
  <c r="Y67" i="28" s="1"/>
  <c r="Y68" i="28" s="1"/>
  <c r="G54" i="24"/>
  <c r="H54" i="24" s="1"/>
  <c r="G55" i="24"/>
  <c r="H55" i="24" s="1"/>
  <c r="Y50" i="28"/>
  <c r="Y69" i="28" s="1"/>
  <c r="Y71" i="28" s="1"/>
  <c r="Z20" i="28"/>
  <c r="Z45" i="28"/>
  <c r="Z39" i="28"/>
  <c r="Z47" i="28"/>
  <c r="Z22" i="28"/>
  <c r="AA17" i="28"/>
  <c r="AA59" i="28"/>
  <c r="AA53" i="28"/>
  <c r="AA40" i="28"/>
  <c r="AA54" i="28"/>
  <c r="AE43" i="26"/>
  <c r="G35" i="24" s="1"/>
  <c r="H35" i="24" s="1"/>
  <c r="AA65" i="28"/>
  <c r="AA32" i="28"/>
  <c r="X72" i="28"/>
  <c r="X75" i="28" s="1"/>
  <c r="O76" i="28"/>
  <c r="Z12" i="28"/>
  <c r="Z66" i="28" s="1"/>
  <c r="Z60" i="28"/>
  <c r="Z70" i="28" s="1"/>
  <c r="AA57" i="28"/>
  <c r="AA58" i="28"/>
  <c r="AA56" i="28"/>
  <c r="AA49" i="28"/>
  <c r="AA55" i="28"/>
  <c r="AA52" i="28"/>
  <c r="AA48" i="28"/>
  <c r="AA46" i="28"/>
  <c r="AA44" i="28"/>
  <c r="AA41" i="28"/>
  <c r="AA37" i="28"/>
  <c r="AA35" i="28"/>
  <c r="AA27" i="28"/>
  <c r="AA26" i="28"/>
  <c r="AA43" i="28"/>
  <c r="AA42" i="28"/>
  <c r="AA38" i="28"/>
  <c r="AA36" i="28"/>
  <c r="AA34" i="28"/>
  <c r="AA25" i="28"/>
  <c r="AA24" i="28"/>
  <c r="AA21" i="28"/>
  <c r="AA23" i="28"/>
  <c r="AA18" i="28"/>
  <c r="AA16" i="28"/>
  <c r="AA11" i="28"/>
  <c r="AA10" i="28"/>
  <c r="AA8" i="28"/>
  <c r="AA9" i="28"/>
  <c r="AB5" i="28"/>
  <c r="AB19" i="28" s="1"/>
  <c r="G32" i="24"/>
  <c r="H32" i="24" s="1"/>
  <c r="G48" i="24"/>
  <c r="H48" i="24" s="1"/>
  <c r="G23" i="24"/>
  <c r="H23" i="24" s="1"/>
  <c r="H26" i="24" s="1"/>
  <c r="G63" i="24"/>
  <c r="H63" i="24" s="1"/>
  <c r="G67" i="24"/>
  <c r="H67" i="24" s="1"/>
  <c r="G69" i="24"/>
  <c r="H69" i="24" s="1"/>
  <c r="G65" i="24"/>
  <c r="H65" i="24" s="1"/>
  <c r="G37" i="24"/>
  <c r="H37" i="24" s="1"/>
  <c r="G36" i="24"/>
  <c r="H36" i="24" s="1"/>
  <c r="G34" i="24"/>
  <c r="H34" i="24" s="1"/>
  <c r="G57" i="24"/>
  <c r="H57" i="24" s="1"/>
  <c r="Z28" i="28" l="1"/>
  <c r="Z67" i="28" s="1"/>
  <c r="Z68" i="28" s="1"/>
  <c r="Z50" i="28"/>
  <c r="Z69" i="28" s="1"/>
  <c r="Z71" i="28" s="1"/>
  <c r="G58" i="24"/>
  <c r="H58" i="24" s="1"/>
  <c r="H71" i="24" s="1"/>
  <c r="AA20" i="28"/>
  <c r="AA47" i="28"/>
  <c r="AA22" i="28"/>
  <c r="AA45" i="28"/>
  <c r="AA39" i="28"/>
  <c r="AB17" i="28"/>
  <c r="AB59" i="28"/>
  <c r="AB53" i="28"/>
  <c r="AB40" i="28"/>
  <c r="AB54" i="28"/>
  <c r="Y72" i="28"/>
  <c r="Y75" i="28" s="1"/>
  <c r="O77" i="28"/>
  <c r="P74" i="28" s="1"/>
  <c r="AB65" i="28"/>
  <c r="AB32" i="28"/>
  <c r="AB58" i="28"/>
  <c r="AB56" i="28"/>
  <c r="AB57" i="28"/>
  <c r="AB55" i="28"/>
  <c r="AB52" i="28"/>
  <c r="AB48" i="28"/>
  <c r="AB46" i="28"/>
  <c r="AB44" i="28"/>
  <c r="AB49" i="28"/>
  <c r="AB43" i="28"/>
  <c r="AB42" i="28"/>
  <c r="AB38" i="28"/>
  <c r="AB36" i="28"/>
  <c r="AB34" i="28"/>
  <c r="AB41" i="28"/>
  <c r="AB37" i="28"/>
  <c r="AB35" i="28"/>
  <c r="AB27" i="28"/>
  <c r="AB26" i="28"/>
  <c r="AB25" i="28"/>
  <c r="AB23" i="28"/>
  <c r="AB18" i="28"/>
  <c r="AB16" i="28"/>
  <c r="AB24" i="28"/>
  <c r="AB21" i="28"/>
  <c r="AB8" i="28"/>
  <c r="AB11" i="28"/>
  <c r="AB10" i="28"/>
  <c r="AB9" i="28"/>
  <c r="AA12" i="28"/>
  <c r="AA66" i="28" s="1"/>
  <c r="AA60" i="28"/>
  <c r="AA70" i="28" s="1"/>
  <c r="AC5" i="28"/>
  <c r="AC19" i="28" s="1"/>
  <c r="H39" i="24"/>
  <c r="AA50" i="28" l="1"/>
  <c r="AA69" i="28" s="1"/>
  <c r="AA71" i="28" s="1"/>
  <c r="AA28" i="28"/>
  <c r="AA67" i="28" s="1"/>
  <c r="AA68" i="28" s="1"/>
  <c r="AB20" i="28"/>
  <c r="AB45" i="28"/>
  <c r="AB39" i="28"/>
  <c r="AB47" i="28"/>
  <c r="AB22" i="28"/>
  <c r="AC17" i="28"/>
  <c r="AC59" i="28"/>
  <c r="AC53" i="28"/>
  <c r="AC40" i="28"/>
  <c r="AC54" i="28"/>
  <c r="P76" i="28"/>
  <c r="P77" i="28" s="1"/>
  <c r="Q74" i="28" s="1"/>
  <c r="AC65" i="28"/>
  <c r="AC32" i="28"/>
  <c r="Z72" i="28"/>
  <c r="Z75" i="28" s="1"/>
  <c r="AC57" i="28"/>
  <c r="AC58" i="28"/>
  <c r="AC56" i="28"/>
  <c r="AC55" i="28"/>
  <c r="AC49" i="28"/>
  <c r="AC52" i="28"/>
  <c r="AC48" i="28"/>
  <c r="AC46" i="28"/>
  <c r="AC44" i="28"/>
  <c r="AC43" i="28"/>
  <c r="AC41" i="28"/>
  <c r="AC37" i="28"/>
  <c r="AC35" i="28"/>
  <c r="AC27" i="28"/>
  <c r="AC26" i="28"/>
  <c r="AC42" i="28"/>
  <c r="AC38" i="28"/>
  <c r="AC36" i="28"/>
  <c r="AC34" i="28"/>
  <c r="AC24" i="28"/>
  <c r="AC21" i="28"/>
  <c r="AC25" i="28"/>
  <c r="AC23" i="28"/>
  <c r="AC18" i="28"/>
  <c r="AC16" i="28"/>
  <c r="AC11" i="28"/>
  <c r="AC10" i="28"/>
  <c r="AC9" i="28"/>
  <c r="AC8" i="28"/>
  <c r="AB12" i="28"/>
  <c r="AB66" i="28" s="1"/>
  <c r="AB60" i="28"/>
  <c r="AB70" i="28" s="1"/>
  <c r="AD5" i="28"/>
  <c r="AD19" i="28" s="1"/>
  <c r="H41" i="24"/>
  <c r="H73" i="24"/>
  <c r="H83" i="24" l="1"/>
  <c r="AB50" i="28"/>
  <c r="AB69" i="28" s="1"/>
  <c r="AB71" i="28" s="1"/>
  <c r="AA72" i="28"/>
  <c r="AA75" i="28" s="1"/>
  <c r="AB28" i="28"/>
  <c r="AB67" i="28" s="1"/>
  <c r="AB68" i="28" s="1"/>
  <c r="AC20" i="28"/>
  <c r="AC47" i="28"/>
  <c r="AC22" i="28"/>
  <c r="AC45" i="28"/>
  <c r="AC39" i="28"/>
  <c r="AD17" i="28"/>
  <c r="AD59" i="28"/>
  <c r="AD53" i="28"/>
  <c r="AD40" i="28"/>
  <c r="AD54" i="28"/>
  <c r="Q76" i="28"/>
  <c r="AC12" i="28"/>
  <c r="AC66" i="28" s="1"/>
  <c r="AD65" i="28"/>
  <c r="AD32" i="28"/>
  <c r="AD58" i="28"/>
  <c r="AD56" i="28"/>
  <c r="AD57" i="28"/>
  <c r="AD55" i="28"/>
  <c r="AD52" i="28"/>
  <c r="AD48" i="28"/>
  <c r="AD46" i="28"/>
  <c r="AD49" i="28"/>
  <c r="AD43" i="28"/>
  <c r="AD44" i="28"/>
  <c r="AD42" i="28"/>
  <c r="AD38" i="28"/>
  <c r="AD36" i="28"/>
  <c r="AD34" i="28"/>
  <c r="AD41" i="28"/>
  <c r="AD37" i="28"/>
  <c r="AD35" i="28"/>
  <c r="AD27" i="28"/>
  <c r="AD26" i="28"/>
  <c r="AD25" i="28"/>
  <c r="AD23" i="28"/>
  <c r="AD18" i="28"/>
  <c r="AD24" i="28"/>
  <c r="AD21" i="28"/>
  <c r="AD16" i="28"/>
  <c r="AD11" i="28"/>
  <c r="AD10" i="28"/>
  <c r="AD9" i="28"/>
  <c r="AD8" i="28"/>
  <c r="AC60" i="28"/>
  <c r="AC70" i="28" s="1"/>
  <c r="AE5" i="28"/>
  <c r="AE19" i="28" s="1"/>
  <c r="H75" i="24"/>
  <c r="AC50" i="28" l="1"/>
  <c r="AC69" i="28" s="1"/>
  <c r="AC71" i="28" s="1"/>
  <c r="AB72" i="28"/>
  <c r="AB75" i="28" s="1"/>
  <c r="AC28" i="28"/>
  <c r="AC67" i="28" s="1"/>
  <c r="AC68" i="28" s="1"/>
  <c r="AD20" i="28"/>
  <c r="AD45" i="28"/>
  <c r="AD39" i="28"/>
  <c r="AD47" i="28"/>
  <c r="AD22" i="28"/>
  <c r="AE17" i="28"/>
  <c r="AE59" i="28"/>
  <c r="AE53" i="28"/>
  <c r="AE40" i="28"/>
  <c r="AE54" i="28"/>
  <c r="AD12" i="28"/>
  <c r="AD66" i="28" s="1"/>
  <c r="AD60" i="28"/>
  <c r="AD70" i="28" s="1"/>
  <c r="Q77" i="28"/>
  <c r="R74" i="28" s="1"/>
  <c r="AD75" i="28"/>
  <c r="AD74" i="28"/>
  <c r="AD76" i="28"/>
  <c r="AE65" i="28"/>
  <c r="AE32" i="28"/>
  <c r="AE57" i="28"/>
  <c r="AE58" i="28"/>
  <c r="AE56" i="28"/>
  <c r="AE49" i="28"/>
  <c r="AE55" i="28"/>
  <c r="AE52" i="28"/>
  <c r="AE48" i="28"/>
  <c r="AE46" i="28"/>
  <c r="AE44" i="28"/>
  <c r="AE41" i="28"/>
  <c r="AE37" i="28"/>
  <c r="AE35" i="28"/>
  <c r="AE27" i="28"/>
  <c r="AE26" i="28"/>
  <c r="AE43" i="28"/>
  <c r="AE42" i="28"/>
  <c r="AE38" i="28"/>
  <c r="AE36" i="28"/>
  <c r="AE34" i="28"/>
  <c r="AE25" i="28"/>
  <c r="AE24" i="28"/>
  <c r="AE21" i="28"/>
  <c r="AE23" i="28"/>
  <c r="AE18" i="28"/>
  <c r="AE16" i="28"/>
  <c r="AE11" i="28"/>
  <c r="AE10" i="28"/>
  <c r="AE8" i="28"/>
  <c r="AE9" i="28"/>
  <c r="AF5" i="28"/>
  <c r="AF19" i="28" s="1"/>
  <c r="AD28" i="28" l="1"/>
  <c r="AD67" i="28" s="1"/>
  <c r="AD68" i="28" s="1"/>
  <c r="AD50" i="28"/>
  <c r="AD69" i="28" s="1"/>
  <c r="AD71" i="28" s="1"/>
  <c r="AE20" i="28"/>
  <c r="AE47" i="28"/>
  <c r="AE22" i="28"/>
  <c r="AE45" i="28"/>
  <c r="AE39" i="28"/>
  <c r="AF17" i="28"/>
  <c r="AF59" i="28"/>
  <c r="AF53" i="28"/>
  <c r="AF40" i="28"/>
  <c r="AF54" i="28"/>
  <c r="AC72" i="28"/>
  <c r="AC75" i="28" s="1"/>
  <c r="R76" i="28"/>
  <c r="AD77" i="28"/>
  <c r="AF65" i="28"/>
  <c r="AF32" i="28"/>
  <c r="AE12" i="28"/>
  <c r="AE66" i="28" s="1"/>
  <c r="AE60" i="28"/>
  <c r="AE70" i="28" s="1"/>
  <c r="AE76" i="28"/>
  <c r="AE75" i="28"/>
  <c r="AE74" i="28"/>
  <c r="AF58" i="28"/>
  <c r="AF56" i="28"/>
  <c r="AF57" i="28"/>
  <c r="AF55" i="28"/>
  <c r="AF52" i="28"/>
  <c r="AF48" i="28"/>
  <c r="AF46" i="28"/>
  <c r="AF49" i="28"/>
  <c r="AF43" i="28"/>
  <c r="AF42" i="28"/>
  <c r="AF38" i="28"/>
  <c r="AF36" i="28"/>
  <c r="AF34" i="28"/>
  <c r="AF44" i="28"/>
  <c r="AF41" i="28"/>
  <c r="AF37" i="28"/>
  <c r="AF35" i="28"/>
  <c r="AF27" i="28"/>
  <c r="AF26" i="28"/>
  <c r="AF25" i="28"/>
  <c r="AF23" i="28"/>
  <c r="AF18" i="28"/>
  <c r="AF16" i="28"/>
  <c r="AF24" i="28"/>
  <c r="AF21" i="28"/>
  <c r="AF8" i="28"/>
  <c r="AF11" i="28"/>
  <c r="AF10" i="28"/>
  <c r="AF9" i="28"/>
  <c r="AG5" i="28"/>
  <c r="AG19" i="28" s="1"/>
  <c r="AE28" i="28" l="1"/>
  <c r="AE67" i="28" s="1"/>
  <c r="AE68" i="28" s="1"/>
  <c r="AE50" i="28"/>
  <c r="AE69" i="28" s="1"/>
  <c r="AE71" i="28" s="1"/>
  <c r="AD72" i="28"/>
  <c r="AF20" i="28"/>
  <c r="AF45" i="28"/>
  <c r="AF39" i="28"/>
  <c r="AF47" i="28"/>
  <c r="AF22" i="28"/>
  <c r="AG17" i="28"/>
  <c r="AG59" i="28"/>
  <c r="AG53" i="28"/>
  <c r="AG40" i="28"/>
  <c r="AG54" i="28"/>
  <c r="R77" i="28"/>
  <c r="S74" i="28" s="1"/>
  <c r="AG65" i="28"/>
  <c r="AG32" i="28"/>
  <c r="AE77" i="28"/>
  <c r="AF75" i="28"/>
  <c r="AF74" i="28"/>
  <c r="AF76" i="28"/>
  <c r="AF12" i="28"/>
  <c r="AF66" i="28" s="1"/>
  <c r="AF60" i="28"/>
  <c r="AF70" i="28" s="1"/>
  <c r="AG57" i="28"/>
  <c r="AG58" i="28"/>
  <c r="AG56" i="28"/>
  <c r="AG55" i="28"/>
  <c r="AG49" i="28"/>
  <c r="AG52" i="28"/>
  <c r="AG48" i="28"/>
  <c r="AG46" i="28"/>
  <c r="AG44" i="28"/>
  <c r="AG43" i="28"/>
  <c r="AG41" i="28"/>
  <c r="AG37" i="28"/>
  <c r="AG35" i="28"/>
  <c r="AG27" i="28"/>
  <c r="AG42" i="28"/>
  <c r="AG38" i="28"/>
  <c r="AG36" i="28"/>
  <c r="AG34" i="28"/>
  <c r="AG24" i="28"/>
  <c r="AG21" i="28"/>
  <c r="AG26" i="28"/>
  <c r="AG25" i="28"/>
  <c r="AG23" i="28"/>
  <c r="AG18" i="28"/>
  <c r="AG16" i="28"/>
  <c r="AG11" i="28"/>
  <c r="AG10" i="28"/>
  <c r="AG9" i="28"/>
  <c r="AG8" i="28"/>
  <c r="AH5" i="28"/>
  <c r="AH19" i="28" s="1"/>
  <c r="AF28" i="28" l="1"/>
  <c r="AF67" i="28" s="1"/>
  <c r="AF68" i="28" s="1"/>
  <c r="AE72" i="28"/>
  <c r="AF50" i="28"/>
  <c r="AF69" i="28" s="1"/>
  <c r="AF71" i="28" s="1"/>
  <c r="AG20" i="28"/>
  <c r="AG47" i="28"/>
  <c r="AG22" i="28"/>
  <c r="AG45" i="28"/>
  <c r="AG39" i="28"/>
  <c r="AH17" i="28"/>
  <c r="AH59" i="28"/>
  <c r="AH53" i="28"/>
  <c r="AH40" i="28"/>
  <c r="AH54" i="28"/>
  <c r="S76" i="28"/>
  <c r="AH65" i="28"/>
  <c r="AH32" i="28"/>
  <c r="AG60" i="28"/>
  <c r="AG70" i="28" s="1"/>
  <c r="AF77" i="28"/>
  <c r="AG76" i="28"/>
  <c r="AG75" i="28"/>
  <c r="AG74" i="28"/>
  <c r="AH58" i="28"/>
  <c r="AH56" i="28"/>
  <c r="AH57" i="28"/>
  <c r="AH55" i="28"/>
  <c r="AH52" i="28"/>
  <c r="AH48" i="28"/>
  <c r="AH46" i="28"/>
  <c r="AH49" i="28"/>
  <c r="AH43" i="28"/>
  <c r="AH44" i="28"/>
  <c r="AH42" i="28"/>
  <c r="AH38" i="28"/>
  <c r="AH36" i="28"/>
  <c r="AH34" i="28"/>
  <c r="AH41" i="28"/>
  <c r="AH37" i="28"/>
  <c r="AH35" i="28"/>
  <c r="AH27" i="28"/>
  <c r="AH26" i="28"/>
  <c r="AH25" i="28"/>
  <c r="AH23" i="28"/>
  <c r="AH18" i="28"/>
  <c r="AH16" i="28"/>
  <c r="AH24" i="28"/>
  <c r="AH21" i="28"/>
  <c r="AH11" i="28"/>
  <c r="AH10" i="28"/>
  <c r="AH9" i="28"/>
  <c r="AH8" i="28"/>
  <c r="AG12" i="28"/>
  <c r="AG66" i="28" s="1"/>
  <c r="AG28" i="28" l="1"/>
  <c r="AG67" i="28" s="1"/>
  <c r="AG68" i="28" s="1"/>
  <c r="AG50" i="28"/>
  <c r="AG69" i="28" s="1"/>
  <c r="AG71" i="28" s="1"/>
  <c r="AH20" i="28"/>
  <c r="AH45" i="28"/>
  <c r="AH39" i="28"/>
  <c r="AH47" i="28"/>
  <c r="AH22" i="28"/>
  <c r="AF72" i="28"/>
  <c r="S77" i="28"/>
  <c r="T74" i="28" s="1"/>
  <c r="AH75" i="28"/>
  <c r="AH74" i="28"/>
  <c r="AH76" i="28"/>
  <c r="AH60" i="28"/>
  <c r="AH70" i="28" s="1"/>
  <c r="AG77" i="28"/>
  <c r="AH12" i="28"/>
  <c r="AH66" i="28" s="1"/>
  <c r="AH50" i="28" l="1"/>
  <c r="AH69" i="28" s="1"/>
  <c r="AH71" i="28" s="1"/>
  <c r="AH28" i="28"/>
  <c r="AH67" i="28" s="1"/>
  <c r="AH68" i="28" s="1"/>
  <c r="AG72" i="28"/>
  <c r="T76" i="28"/>
  <c r="AH77" i="28"/>
  <c r="AH72" i="28" l="1"/>
  <c r="T77" i="28"/>
  <c r="U74" i="28" s="1"/>
  <c r="U76" i="28" l="1"/>
  <c r="U77" i="28" s="1"/>
  <c r="V74" i="28" s="1"/>
  <c r="V76" i="28" l="1"/>
  <c r="V77" i="28" s="1"/>
  <c r="W74" i="28" s="1"/>
  <c r="W76" i="28" l="1"/>
  <c r="W77" i="28" s="1"/>
  <c r="X74" i="28" s="1"/>
  <c r="X76" i="28" l="1"/>
  <c r="X77" i="28" s="1"/>
  <c r="Y74" i="28" s="1"/>
  <c r="Y76" i="28" l="1"/>
  <c r="Y77" i="28" s="1"/>
  <c r="Z74" i="28" s="1"/>
  <c r="Z76" i="28" l="1"/>
  <c r="Z77" i="28" s="1"/>
  <c r="AA74" i="28" s="1"/>
  <c r="AA76" i="28" l="1"/>
  <c r="AA77" i="28" s="1"/>
  <c r="AB74" i="28" s="1"/>
  <c r="AB76" i="28" l="1"/>
  <c r="AB77" i="28" s="1"/>
  <c r="AC74" i="28" s="1"/>
  <c r="AC76" i="28" l="1"/>
  <c r="AC77"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author>
    <author>khm</author>
    <author>Karen Jørgensen</author>
    <author>Søren Ugilt Larsen</author>
  </authors>
  <commentList>
    <comment ref="D11" authorId="0" shapeId="0" xr:uid="{00000000-0006-0000-0000-000001000000}">
      <text>
        <r>
          <rPr>
            <b/>
            <sz val="9"/>
            <color indexed="81"/>
            <rFont val="Tahoma"/>
            <family val="2"/>
          </rPr>
          <t>sol:</t>
        </r>
        <r>
          <rPr>
            <sz val="9"/>
            <color indexed="81"/>
            <rFont val="Tahoma"/>
            <family val="2"/>
          </rPr>
          <t xml:space="preserve">
Selvom der i beregningerne ikke regnes med noget udbytte i år 1, er det stadig relevant at sætte udbyttet i år 2 og 3 lavere end i de efterfølgende år.</t>
        </r>
      </text>
    </comment>
    <comment ref="D13" authorId="1" shapeId="0" xr:uid="{00000000-0006-0000-0000-000002000000}">
      <text>
        <r>
          <rPr>
            <b/>
            <sz val="8"/>
            <color indexed="81"/>
            <rFont val="Tahoma"/>
            <family val="2"/>
          </rPr>
          <t>sol:</t>
        </r>
        <r>
          <rPr>
            <sz val="8"/>
            <color indexed="81"/>
            <rFont val="Tahoma"/>
            <family val="2"/>
          </rPr>
          <t xml:space="preserve">
Rumvægt antages at være 0,145 tons TS/m3.
Høst med direkte flisning kan koste mellem 20 og 45 kr./m3 afhængig af forholdene. I en regulær mark på f.eks. 5 ha forventes høst og frakørsel med 2 vogne at koste i størrelsesordenen 25 kr./m3, hvoraf høst udgør ca. 18 kr./m3 og frakørsel ca. 7 kr./m3. Ved mindre marker og mere transport vil prisen være højere.</t>
        </r>
      </text>
    </comment>
    <comment ref="D15" authorId="1" shapeId="0" xr:uid="{00000000-0006-0000-0000-000003000000}">
      <text>
        <r>
          <rPr>
            <b/>
            <sz val="8"/>
            <color indexed="81"/>
            <rFont val="Tahoma"/>
            <family val="2"/>
          </rPr>
          <t>sol:</t>
        </r>
        <r>
          <rPr>
            <sz val="8"/>
            <color indexed="81"/>
            <rFont val="Tahoma"/>
            <family val="2"/>
          </rPr>
          <t xml:space="preserve">
Transportomkostningerne afhænger af afstanden. Ud fra priser fra 4 vognmænd er der fundet gennemsnitlige priser (inkl. læsning som typisk udgør ca. 3 kr./m3): Startpris på 14,85 kr./m3 plus 0,182 kr./m3/km. </t>
        </r>
      </text>
    </comment>
    <comment ref="D16" authorId="1" shapeId="0" xr:uid="{00000000-0006-0000-0000-000004000000}">
      <text>
        <r>
          <rPr>
            <b/>
            <sz val="8"/>
            <color indexed="81"/>
            <rFont val="Tahoma"/>
            <family val="2"/>
          </rPr>
          <t>sol:</t>
        </r>
        <r>
          <rPr>
            <sz val="8"/>
            <color indexed="81"/>
            <rFont val="Tahoma"/>
            <family val="2"/>
          </rPr>
          <t xml:space="preserve">
Rumvægten af flis afhænger bl.a. af snitlængden (jf. rapporten "Helårsforsyning af pil til kraftvarme", 1997, s.95). 
Som tommelfingerregel kan der regnes med </t>
        </r>
        <r>
          <rPr>
            <u/>
            <sz val="8"/>
            <color indexed="81"/>
            <rFont val="Tahoma"/>
            <family val="2"/>
          </rPr>
          <t>ca. 0,145 tons tørstof/m3</t>
        </r>
        <r>
          <rPr>
            <sz val="8"/>
            <color indexed="81"/>
            <rFont val="Tahoma"/>
            <family val="2"/>
          </rPr>
          <t>. En anden kilde angiver dog 125 kg tørstof/m3 (Ebbe Leer, Plantekongressen 2007), mens der i praksis også er målt højere rumvægt end 145 kg (over 180 kg).
Vandindholdet antages her kun at have begrænset betydning for, hvor meget tørstof der er pr. rummeter, selvom der nok ses en tendens til større tørstofmængde pr. rummeter ved lavt vandindhold.</t>
        </r>
      </text>
    </comment>
    <comment ref="H20" authorId="2" shapeId="0" xr:uid="{00000000-0006-0000-0000-000005000000}">
      <text>
        <r>
          <rPr>
            <b/>
            <sz val="9"/>
            <color indexed="81"/>
            <rFont val="Tahoma"/>
            <family val="2"/>
          </rPr>
          <t>Karen Jørgensen:</t>
        </r>
        <r>
          <rPr>
            <sz val="9"/>
            <color indexed="81"/>
            <rFont val="Tahoma"/>
            <family val="2"/>
          </rPr>
          <t xml:space="preserve">
Nutidsværdi af indtægter og omkostninger
</t>
        </r>
      </text>
    </comment>
    <comment ref="E22" authorId="0" shapeId="0" xr:uid="{00000000-0006-0000-0000-000006000000}">
      <text>
        <r>
          <rPr>
            <b/>
            <sz val="8"/>
            <color indexed="81"/>
            <rFont val="Tahoma"/>
            <family val="2"/>
          </rPr>
          <t>sol:</t>
        </r>
        <r>
          <rPr>
            <sz val="8"/>
            <color indexed="81"/>
            <rFont val="Tahoma"/>
            <family val="2"/>
          </rPr>
          <t xml:space="preserve">
Her fratrækkes et års høst, da der i år 1 kun pudses af for at fremme skuddannelsen.</t>
        </r>
      </text>
    </comment>
    <comment ref="F24" authorId="3" shapeId="0" xr:uid="{00000000-0006-0000-0000-000007000000}">
      <text>
        <r>
          <rPr>
            <b/>
            <sz val="9"/>
            <color indexed="81"/>
            <rFont val="Tahoma"/>
            <family val="2"/>
          </rPr>
          <t>krj:</t>
        </r>
        <r>
          <rPr>
            <sz val="9"/>
            <color indexed="81"/>
            <rFont val="Tahoma"/>
            <family val="2"/>
          </rPr>
          <t xml:space="preserve">
Ingen etableringstilskud i 2022</t>
        </r>
      </text>
    </comment>
    <comment ref="F25" authorId="0" shapeId="0" xr:uid="{00000000-0006-0000-0000-000008000000}">
      <text>
        <r>
          <rPr>
            <b/>
            <sz val="9"/>
            <color indexed="81"/>
            <rFont val="Tahoma"/>
            <family val="2"/>
          </rPr>
          <t>Forventede betaling i 2023 er vurderet til 1900 kr/ha</t>
        </r>
        <r>
          <rPr>
            <sz val="9"/>
            <color indexed="81"/>
            <rFont val="Tahoma"/>
            <family val="2"/>
          </rPr>
          <t xml:space="preserve">
</t>
        </r>
      </text>
    </comment>
    <comment ref="B32" authorId="0" shapeId="0" xr:uid="{00000000-0006-0000-0000-000009000000}">
      <text>
        <r>
          <rPr>
            <b/>
            <sz val="9"/>
            <color indexed="81"/>
            <rFont val="Tahoma"/>
            <family val="2"/>
          </rPr>
          <t>sol:</t>
        </r>
        <r>
          <rPr>
            <sz val="9"/>
            <color indexed="81"/>
            <rFont val="Tahoma"/>
            <family val="2"/>
          </rPr>
          <t xml:space="preserve">
Efter høst kan det evt. være relevant at bekæmpe ukrudt med glyphosat, enten udbragt før pilens knopbrydning eller ved skærmet sprøjtning senere i vækstsæsonen.</t>
        </r>
      </text>
    </comment>
    <comment ref="C33" authorId="0" shapeId="0" xr:uid="{00000000-0006-0000-0000-00000A000000}">
      <text>
        <r>
          <rPr>
            <b/>
            <sz val="9"/>
            <color indexed="81"/>
            <rFont val="Tahoma"/>
            <family val="2"/>
          </rPr>
          <t xml:space="preserve">sol:
</t>
        </r>
        <r>
          <rPr>
            <sz val="9"/>
            <color indexed="81"/>
            <rFont val="Tahoma"/>
            <family val="2"/>
          </rPr>
          <t>For at minimere udvaskningen bør der først udbringes kvælstof året efter plantning. Derfor skrives der 1 her.</t>
        </r>
      </text>
    </comment>
    <comment ref="E33" authorId="0" shapeId="0" xr:uid="{00000000-0006-0000-0000-00000B000000}">
      <text>
        <r>
          <rPr>
            <b/>
            <sz val="9"/>
            <color indexed="81"/>
            <rFont val="Tahoma"/>
            <family val="2"/>
          </rPr>
          <t>sol:</t>
        </r>
        <r>
          <rPr>
            <sz val="9"/>
            <color indexed="81"/>
            <rFont val="Tahoma"/>
            <family val="2"/>
          </rPr>
          <t xml:space="preserve">
Gødningsnormen er pt. 120 kg N/ha/år.</t>
        </r>
      </text>
    </comment>
    <comment ref="F33" authorId="0" shapeId="0" xr:uid="{00000000-0006-0000-0000-00000C000000}">
      <text>
        <r>
          <rPr>
            <b/>
            <sz val="8"/>
            <color indexed="81"/>
            <rFont val="Tahoma"/>
            <family val="2"/>
          </rPr>
          <t>krj</t>
        </r>
        <r>
          <rPr>
            <sz val="8"/>
            <color indexed="81"/>
            <rFont val="Tahoma"/>
            <family val="2"/>
          </rPr>
          <t xml:space="preserve">
Forventede priser foråret 2023</t>
        </r>
      </text>
    </comment>
    <comment ref="B34" authorId="0" shapeId="0" xr:uid="{00000000-0006-0000-0000-00000D000000}">
      <text>
        <r>
          <rPr>
            <b/>
            <sz val="9"/>
            <color indexed="81"/>
            <rFont val="Tahoma"/>
            <family val="2"/>
          </rPr>
          <t>sol:</t>
        </r>
        <r>
          <rPr>
            <sz val="9"/>
            <color indexed="81"/>
            <rFont val="Tahoma"/>
            <family val="2"/>
          </rPr>
          <t xml:space="preserve">
Ved tilførsel af store mængder gødning kan det være relevant at opdele gødskning, så der gødskes både lige efter høst og året efter høst.</t>
        </r>
      </text>
    </comment>
    <comment ref="E34" authorId="0" shapeId="0" xr:uid="{00000000-0006-0000-0000-00000E000000}">
      <text>
        <r>
          <rPr>
            <b/>
            <sz val="9"/>
            <color indexed="81"/>
            <rFont val="Tahoma"/>
            <family val="2"/>
          </rPr>
          <t>sol:</t>
        </r>
        <r>
          <rPr>
            <sz val="9"/>
            <color indexed="81"/>
            <rFont val="Tahoma"/>
            <family val="2"/>
          </rPr>
          <t xml:space="preserve">
Gødningsnormen er pt. 120 kg N/ha/år.</t>
        </r>
      </text>
    </comment>
    <comment ref="B35" authorId="0" shapeId="0" xr:uid="{00000000-0006-0000-0000-000010000000}">
      <text>
        <r>
          <rPr>
            <b/>
            <sz val="9"/>
            <color indexed="81"/>
            <rFont val="Tahoma"/>
            <family val="2"/>
          </rPr>
          <t xml:space="preserve">sol:
</t>
        </r>
        <r>
          <rPr>
            <sz val="9"/>
            <color indexed="81"/>
            <rFont val="Tahoma"/>
            <family val="2"/>
          </rPr>
          <t>Ved tilførsel af store mængder gødning kan det være relevant at opdele gødskning, så der gødskes både lige efter høst og året efter høst.</t>
        </r>
      </text>
    </comment>
    <comment ref="E35" authorId="0" shapeId="0" xr:uid="{00000000-0006-0000-0000-000011000000}">
      <text>
        <r>
          <rPr>
            <b/>
            <sz val="9"/>
            <color indexed="81"/>
            <rFont val="Tahoma"/>
            <family val="2"/>
          </rPr>
          <t>sol:</t>
        </r>
        <r>
          <rPr>
            <sz val="9"/>
            <color indexed="81"/>
            <rFont val="Tahoma"/>
            <family val="2"/>
          </rPr>
          <t xml:space="preserve">
Gødningsnormen er pt. 120 kg N/ha/år.</t>
        </r>
      </text>
    </comment>
    <comment ref="F36" authorId="0" shapeId="0" xr:uid="{00000000-0006-0000-0000-000013000000}">
      <text>
        <r>
          <rPr>
            <b/>
            <sz val="8"/>
            <color indexed="81"/>
            <rFont val="Tahoma"/>
            <family val="2"/>
          </rPr>
          <t>krj</t>
        </r>
        <r>
          <rPr>
            <sz val="8"/>
            <color indexed="81"/>
            <rFont val="Tahoma"/>
            <family val="2"/>
          </rPr>
          <t xml:space="preserve">
Forventede priser foråret 2023</t>
        </r>
      </text>
    </comment>
    <comment ref="F37" authorId="0" shapeId="0" xr:uid="{00000000-0006-0000-0000-000014000000}">
      <text>
        <r>
          <rPr>
            <b/>
            <sz val="8"/>
            <color indexed="81"/>
            <rFont val="Tahoma"/>
            <family val="2"/>
          </rPr>
          <t>krj Forventede priser foråret 2023</t>
        </r>
        <r>
          <rPr>
            <sz val="8"/>
            <color indexed="81"/>
            <rFont val="Tahoma"/>
            <family val="2"/>
          </rPr>
          <t xml:space="preserve">
</t>
        </r>
      </text>
    </comment>
    <comment ref="B48" authorId="0" shapeId="0" xr:uid="{00000000-0006-0000-0000-000015000000}">
      <text>
        <r>
          <rPr>
            <b/>
            <sz val="9"/>
            <color indexed="81"/>
            <rFont val="Tahoma"/>
            <family val="2"/>
          </rPr>
          <t>sol:</t>
        </r>
        <r>
          <rPr>
            <sz val="9"/>
            <color indexed="81"/>
            <rFont val="Tahoma"/>
            <family val="2"/>
          </rPr>
          <t xml:space="preserve">
I foråret efter høst kan det evt. være relevant at bekæmpe ukrudt med glyphosat udbragt før pilens knopbrydning.</t>
        </r>
      </text>
    </comment>
    <comment ref="F49" authorId="1" shapeId="0" xr:uid="{00000000-0006-0000-0000-000016000000}">
      <text>
        <r>
          <rPr>
            <b/>
            <sz val="8"/>
            <color indexed="81"/>
            <rFont val="Tahoma"/>
            <family val="2"/>
          </rPr>
          <t>sol:</t>
        </r>
        <r>
          <rPr>
            <sz val="8"/>
            <color indexed="81"/>
            <rFont val="Tahoma"/>
            <family val="2"/>
          </rPr>
          <t xml:space="preserve">
Pris for barkpudsning 2021.</t>
        </r>
      </text>
    </comment>
    <comment ref="F55" authorId="3" shapeId="0" xr:uid="{00000000-0006-0000-0000-000017000000}">
      <text>
        <r>
          <rPr>
            <b/>
            <sz val="8"/>
            <color indexed="81"/>
            <rFont val="Tahoma"/>
            <family val="2"/>
          </rPr>
          <t>krj</t>
        </r>
        <r>
          <rPr>
            <sz val="8"/>
            <color indexed="81"/>
            <rFont val="Tahoma"/>
            <family val="2"/>
          </rPr>
          <t xml:space="preserve">
Skærmet sprøjtning koster ca. 700 kr./ha inkl. glyhosat, dvs. ca. 500 kr./ha for selve sprøjtearbejdet.</t>
        </r>
      </text>
    </comment>
    <comment ref="B57" authorId="0" shapeId="0" xr:uid="{00000000-0006-0000-0000-000018000000}">
      <text>
        <r>
          <rPr>
            <b/>
            <sz val="9"/>
            <color indexed="81"/>
            <rFont val="Tahoma"/>
            <family val="2"/>
          </rPr>
          <t>sol:</t>
        </r>
        <r>
          <rPr>
            <sz val="9"/>
            <color indexed="81"/>
            <rFont val="Tahoma"/>
            <family val="2"/>
          </rPr>
          <t xml:space="preserve">
Ved tilførsel af store mængder gødning kan det være relevant at opdele gødskning, så der gødskes både lige efter høst og året efter høst.</t>
        </r>
      </text>
    </comment>
    <comment ref="B58" authorId="0" shapeId="0" xr:uid="{00000000-0006-0000-0000-000019000000}">
      <text>
        <r>
          <rPr>
            <b/>
            <sz val="9"/>
            <color indexed="81"/>
            <rFont val="Tahoma"/>
            <family val="2"/>
          </rPr>
          <t>sol:</t>
        </r>
        <r>
          <rPr>
            <sz val="9"/>
            <color indexed="81"/>
            <rFont val="Tahoma"/>
            <family val="2"/>
          </rPr>
          <t xml:space="preserve">
Ved tilførsel af store mængder gødning kan det være relevant at opdele gødskning, så der gødskes både lige efter høst og året efter høst.</t>
        </r>
      </text>
    </comment>
    <comment ref="F59" authorId="2" shapeId="0" xr:uid="{250A85A7-875A-4C13-8610-7569B2DCFCC8}">
      <text>
        <r>
          <rPr>
            <b/>
            <sz val="9"/>
            <color indexed="81"/>
            <rFont val="Tahoma"/>
            <charset val="1"/>
          </rPr>
          <t>Karen Jørgensen:</t>
        </r>
        <r>
          <rPr>
            <sz val="9"/>
            <color indexed="81"/>
            <rFont val="Tahoma"/>
            <charset val="1"/>
          </rPr>
          <t xml:space="preserve">
Rodfræsning ca 25.000 kr. pr. ha</t>
        </r>
      </text>
    </comment>
    <comment ref="F62" authorId="1" shapeId="0" xr:uid="{00000000-0006-0000-0000-00001A000000}">
      <text>
        <r>
          <rPr>
            <b/>
            <sz val="8"/>
            <color indexed="81"/>
            <rFont val="Tahoma"/>
            <family val="2"/>
          </rPr>
          <t>sol:</t>
        </r>
        <r>
          <rPr>
            <sz val="8"/>
            <color indexed="81"/>
            <rFont val="Tahoma"/>
            <family val="2"/>
          </rPr>
          <t xml:space="preserve">
Rumvægt antages at være 0,145 tons TS/m3.
Høstomkostninger ligger normalt i intervallet 20-35 kr./m3 svarende til 138-241 kr./ton TS.
Frakørsel er her indregnet i posten for høstomkostning.</t>
        </r>
      </text>
    </comment>
    <comment ref="F63" authorId="1" shapeId="0" xr:uid="{00000000-0006-0000-0000-00001B000000}">
      <text>
        <r>
          <rPr>
            <b/>
            <sz val="8"/>
            <color indexed="81"/>
            <rFont val="Tahoma"/>
            <family val="2"/>
          </rPr>
          <t>sol:</t>
        </r>
        <r>
          <rPr>
            <sz val="8"/>
            <color indexed="81"/>
            <rFont val="Tahoma"/>
            <family val="2"/>
          </rPr>
          <t xml:space="preserve">
Rumvægt antages at være 0,145 tons TS/m3.
Høstomkostninger ligger normalt i intervallet 25-40 kr./m3 svarende til 170-300 kr./ton TS.
Frakørsel er her indregnet i posten for høstomkostning.</t>
        </r>
      </text>
    </comment>
    <comment ref="F64" authorId="0" shapeId="0" xr:uid="{00000000-0006-0000-0000-00001C000000}">
      <text>
        <r>
          <rPr>
            <b/>
            <sz val="8"/>
            <color indexed="81"/>
            <rFont val="Tahoma"/>
            <family val="2"/>
          </rPr>
          <t>krj</t>
        </r>
        <r>
          <rPr>
            <sz val="8"/>
            <color indexed="81"/>
            <rFont val="Tahoma"/>
            <family val="2"/>
          </rPr>
          <t xml:space="preserve">
Hvis der er en separat omkostning til transport fra høster til fast vej, kan denne indsættes her.
Frakørselsvogn koster typisk 900 kr./time.</t>
        </r>
      </text>
    </comment>
    <comment ref="F65" authorId="0" shapeId="0" xr:uid="{00000000-0006-0000-0000-00001D000000}">
      <text>
        <r>
          <rPr>
            <b/>
            <sz val="8"/>
            <color indexed="81"/>
            <rFont val="Tahoma"/>
            <family val="2"/>
          </rPr>
          <t>krj</t>
        </r>
        <r>
          <rPr>
            <sz val="8"/>
            <color indexed="81"/>
            <rFont val="Tahoma"/>
            <family val="2"/>
          </rPr>
          <t xml:space="preserve">
Hvis der er en separat omkostning til transport fra høster til fast vej, kan denne indsættes her.
Frakørselsvogn koster typisk 900 kr./time.</t>
        </r>
      </text>
    </comment>
    <comment ref="F66" authorId="0" shapeId="0" xr:uid="{00000000-0006-0000-0000-00001E000000}">
      <text>
        <r>
          <rPr>
            <b/>
            <sz val="8"/>
            <color indexed="81"/>
            <rFont val="Tahoma"/>
            <family val="2"/>
          </rPr>
          <t>sol:</t>
        </r>
        <r>
          <rPr>
            <sz val="8"/>
            <color indexed="81"/>
            <rFont val="Tahoma"/>
            <family val="2"/>
          </rPr>
          <t xml:space="preserve">
Hvis der er en separat omkostning til læsning, kan denne indsættes her, dvs. hvis læsning ikke er indregnet i en samlet transportomkostning.</t>
        </r>
      </text>
    </comment>
    <comment ref="F67" authorId="0" shapeId="0" xr:uid="{00000000-0006-0000-0000-00001F000000}">
      <text>
        <r>
          <rPr>
            <b/>
            <sz val="8"/>
            <color indexed="81"/>
            <rFont val="Tahoma"/>
            <family val="2"/>
          </rPr>
          <t>sol:</t>
        </r>
        <r>
          <rPr>
            <sz val="8"/>
            <color indexed="81"/>
            <rFont val="Tahoma"/>
            <family val="2"/>
          </rPr>
          <t xml:space="preserve">
Hvis der er en separat omkostning til læsning, kan denne indsættes her, dvs. hvis læsning ikke er indregnet i en samlet transportomkostning.</t>
        </r>
      </text>
    </comment>
    <comment ref="F68" authorId="1" shapeId="0" xr:uid="{00000000-0006-0000-0000-000020000000}">
      <text>
        <r>
          <rPr>
            <b/>
            <sz val="8"/>
            <color indexed="81"/>
            <rFont val="Tahoma"/>
            <family val="2"/>
          </rPr>
          <t>sol:</t>
        </r>
        <r>
          <rPr>
            <sz val="8"/>
            <color indexed="81"/>
            <rFont val="Tahoma"/>
            <family val="2"/>
          </rPr>
          <t xml:space="preserve">
Rumvægt antages at være 0,145 tons TS/m3.
Læsning er her indregnet i transportomkostningen.</t>
        </r>
      </text>
    </comment>
    <comment ref="F69" authorId="1" shapeId="0" xr:uid="{00000000-0006-0000-0000-000021000000}">
      <text>
        <r>
          <rPr>
            <b/>
            <sz val="8"/>
            <color indexed="81"/>
            <rFont val="Tahoma"/>
            <family val="2"/>
          </rPr>
          <t>sol:</t>
        </r>
        <r>
          <rPr>
            <sz val="8"/>
            <color indexed="81"/>
            <rFont val="Tahoma"/>
            <family val="2"/>
          </rPr>
          <t xml:space="preserve">
Rumvægt antages at være 0,145 tons TS/m3.
Læsning er her indregnet i transportomkostningen.</t>
        </r>
      </text>
    </comment>
    <comment ref="H78" authorId="0" shapeId="0" xr:uid="{00000000-0006-0000-0000-000022000000}">
      <text>
        <r>
          <rPr>
            <b/>
            <sz val="8"/>
            <color indexed="81"/>
            <rFont val="Tahoma"/>
            <family val="2"/>
          </rPr>
          <t>sol:</t>
        </r>
        <r>
          <rPr>
            <sz val="8"/>
            <color indexed="81"/>
            <rFont val="Tahoma"/>
            <family val="2"/>
          </rPr>
          <t xml:space="preserve">
Bemærk at dette gennemsnitlige udbytte er lavere end hvad der kan forventes ud fra de indtastede værdier i E11 og E12. Dette skyldes, at der ikke regnes med udbytte i år 1, hvor produktionen er meget lille, og skuddene i øvrigt pudses af i en del tilfælde.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sol</author>
    <author>Jakob Vesterlund Olsen</author>
  </authors>
  <commentList>
    <comment ref="R9" authorId="0" shapeId="0" xr:uid="{00000000-0006-0000-0100-000001000000}">
      <text>
        <r>
          <rPr>
            <b/>
            <sz val="9"/>
            <color indexed="81"/>
            <rFont val="Tahoma"/>
            <family val="2"/>
          </rPr>
          <t>sol:</t>
        </r>
        <r>
          <rPr>
            <sz val="9"/>
            <color indexed="81"/>
            <rFont val="Tahoma"/>
            <family val="2"/>
          </rPr>
          <t xml:space="preserve">
Denne var tidligere sat til hændelse året efter høst. Men da gødningen udbringes efter høst, bør udgiften ligge i samme år som høsten. (Ændret 1/7-08)</t>
        </r>
      </text>
    </comment>
    <comment ref="AB9" authorId="0" shapeId="0" xr:uid="{00000000-0006-0000-0100-000002000000}">
      <text>
        <r>
          <rPr>
            <b/>
            <sz val="9"/>
            <color indexed="81"/>
            <rFont val="Tahoma"/>
            <family val="2"/>
          </rPr>
          <t>sol:</t>
        </r>
        <r>
          <rPr>
            <sz val="9"/>
            <color indexed="81"/>
            <rFont val="Tahoma"/>
            <family val="2"/>
          </rPr>
          <t xml:space="preserve">
Disse kolonner er tilføjet for at kunne tage højde for, at gødningen evt. tilføres både i høståret og året efter høst.</t>
        </r>
      </text>
    </comment>
    <comment ref="F11" authorId="1" shapeId="0" xr:uid="{00000000-0006-0000-0100-000003000000}">
      <text>
        <r>
          <rPr>
            <b/>
            <sz val="8"/>
            <color indexed="81"/>
            <rFont val="Tahoma"/>
            <family val="2"/>
          </rPr>
          <t>Jakob Vesterlund Olsen:</t>
        </r>
        <r>
          <rPr>
            <sz val="8"/>
            <color indexed="81"/>
            <rFont val="Tahoma"/>
            <family val="2"/>
          </rPr>
          <t xml:space="preserve">
Nutidsværdien fundet med den nominelle rente, da omkostningerne forventes at være i løbende priser, dvs. de stiger ikke med inflationen. Realrenten er brugt til annuisering, da faste priser er det som kan sammenlignes med et-årige afgrøder.</t>
        </r>
      </text>
    </comment>
    <comment ref="M11" authorId="1" shapeId="0" xr:uid="{00000000-0006-0000-0100-000004000000}">
      <text>
        <r>
          <rPr>
            <b/>
            <sz val="8"/>
            <color indexed="81"/>
            <rFont val="Tahoma"/>
            <family val="2"/>
          </rPr>
          <t>Jakob Vesterlund Olsen:</t>
        </r>
        <r>
          <rPr>
            <sz val="8"/>
            <color indexed="81"/>
            <rFont val="Tahoma"/>
            <family val="2"/>
          </rPr>
          <t xml:space="preserve">
Nutidsværdien fundet med realrenten
Da omkostningerne forventes at være i faste priser, dvs. de stiger med inflationen. Realrenten er også brugt til annuisering, da faste priser er det som kan sammenlignes med et-årige afgrøder.</t>
        </r>
      </text>
    </comment>
    <comment ref="S11" authorId="1" shapeId="0" xr:uid="{00000000-0006-0000-0100-000005000000}">
      <text>
        <r>
          <rPr>
            <b/>
            <sz val="8"/>
            <color indexed="81"/>
            <rFont val="Tahoma"/>
            <family val="2"/>
          </rPr>
          <t>Jakob Vesterlund Olsen:</t>
        </r>
        <r>
          <rPr>
            <sz val="8"/>
            <color indexed="81"/>
            <rFont val="Tahoma"/>
            <family val="2"/>
          </rPr>
          <t xml:space="preserve">
Nutidsværdien fundet med realrenten
Da omkostningerne forventes at være i faste priser, dvs. de stiger med inflationen. Realrenten er også brugt til annuisering, da faste priser er det som kan sammenlignes med et-årige afgrøder.</t>
        </r>
      </text>
    </comment>
    <comment ref="Y11" authorId="1" shapeId="0" xr:uid="{00000000-0006-0000-0100-000006000000}">
      <text>
        <r>
          <rPr>
            <b/>
            <sz val="8"/>
            <color indexed="81"/>
            <rFont val="Tahoma"/>
            <family val="2"/>
          </rPr>
          <t>Jakob Vesterlund Olsen:</t>
        </r>
        <r>
          <rPr>
            <sz val="8"/>
            <color indexed="81"/>
            <rFont val="Tahoma"/>
            <family val="2"/>
          </rPr>
          <t xml:space="preserve">
Nutidsværdien fundet med realrenten
Da omkostningerne forventes at være i faste priser, dvs. de stiger med inflationen. Realrenten er også brugt til annuisering, da faste priser er det som kan sammenlignes med et-årige afgrøder.</t>
        </r>
      </text>
    </comment>
    <comment ref="AE11" authorId="1" shapeId="0" xr:uid="{00000000-0006-0000-0100-000007000000}">
      <text>
        <r>
          <rPr>
            <b/>
            <sz val="8"/>
            <color indexed="81"/>
            <rFont val="Tahoma"/>
            <family val="2"/>
          </rPr>
          <t>Jakob Vesterlund Olsen:</t>
        </r>
        <r>
          <rPr>
            <sz val="8"/>
            <color indexed="81"/>
            <rFont val="Tahoma"/>
            <family val="2"/>
          </rPr>
          <t xml:space="preserve">
Nutidsværdien fundet med realrenten
Da omkostningerne forventes at være i faste priser, dvs. de stiger med inflationen. Realrenten er også brugt til annuisering, da faste priser er det som kan sammenlignes med et-årige afgrøder.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sol</author>
  </authors>
  <commentList>
    <comment ref="A78" authorId="0" shapeId="0" xr:uid="{00000000-0006-0000-0200-000001000000}">
      <text>
        <r>
          <rPr>
            <b/>
            <sz val="9"/>
            <color indexed="81"/>
            <rFont val="Tahoma"/>
            <family val="2"/>
          </rPr>
          <t xml:space="preserve">sol:
</t>
        </r>
        <r>
          <rPr>
            <sz val="9"/>
            <color indexed="81"/>
            <rFont val="Tahoma"/>
            <family val="2"/>
          </rPr>
          <t>Véd ikke om dette er en rigtig, alternativ måde at regne DB2 ud i årlig nutidsværdi?</t>
        </r>
      </text>
    </comment>
  </commentList>
</comments>
</file>

<file path=xl/sharedStrings.xml><?xml version="1.0" encoding="utf-8"?>
<sst xmlns="http://schemas.openxmlformats.org/spreadsheetml/2006/main" count="247" uniqueCount="139">
  <si>
    <t>Pris</t>
  </si>
  <si>
    <t>Udbytte</t>
  </si>
  <si>
    <t>kg</t>
  </si>
  <si>
    <t>Indtjening</t>
  </si>
  <si>
    <t>pr. ha</t>
  </si>
  <si>
    <t>Mængde</t>
  </si>
  <si>
    <t>Sum - udbytte</t>
  </si>
  <si>
    <t>Stykomkostninger</t>
  </si>
  <si>
    <t>Sum - stykomkostninger</t>
  </si>
  <si>
    <t>Maskin- og arbejdsomkostninger</t>
  </si>
  <si>
    <t>Sum af maskin- og arbejdsomkostninger</t>
  </si>
  <si>
    <t>beh.</t>
  </si>
  <si>
    <t>Sum af omkostninger</t>
  </si>
  <si>
    <t>ton</t>
  </si>
  <si>
    <t xml:space="preserve">Kalkulationsrente </t>
  </si>
  <si>
    <t>Faktor</t>
  </si>
  <si>
    <t>t TS</t>
  </si>
  <si>
    <t>liter</t>
  </si>
  <si>
    <t>Høst og håndtering</t>
  </si>
  <si>
    <t>stk.</t>
  </si>
  <si>
    <r>
      <t xml:space="preserve">Produktionsomkostninger, </t>
    </r>
    <r>
      <rPr>
        <sz val="10"/>
        <rFont val="Arial"/>
        <family val="2"/>
      </rPr>
      <t>kr. pr. GJ</t>
    </r>
  </si>
  <si>
    <t>år</t>
  </si>
  <si>
    <t>År</t>
  </si>
  <si>
    <t>Gns. Årlige omk.</t>
  </si>
  <si>
    <t>Levetid</t>
  </si>
  <si>
    <t>Interval mellem høst</t>
  </si>
  <si>
    <t>kr. pr. GJ</t>
  </si>
  <si>
    <t>Udbytte, 1. høst</t>
  </si>
  <si>
    <t>Udbytte, resterende høstår</t>
  </si>
  <si>
    <t>Tidsperiode</t>
  </si>
  <si>
    <t>Rente</t>
  </si>
  <si>
    <t>Første høst sker efter</t>
  </si>
  <si>
    <t>Hændelse</t>
  </si>
  <si>
    <t>Sum</t>
  </si>
  <si>
    <t>Biomasse - 1. høst</t>
  </si>
  <si>
    <t>Høstår</t>
  </si>
  <si>
    <t>Input</t>
  </si>
  <si>
    <t>cellekæde</t>
  </si>
  <si>
    <t>Ikke dedikeret</t>
  </si>
  <si>
    <t>Enhed</t>
  </si>
  <si>
    <t>Biomasse</t>
  </si>
  <si>
    <r>
      <t xml:space="preserve">Energiproduktion, </t>
    </r>
    <r>
      <rPr>
        <sz val="10"/>
        <rFont val="Arial"/>
        <family val="2"/>
      </rPr>
      <t>GJ pr. ha pr. år</t>
    </r>
  </si>
  <si>
    <t>kr.</t>
  </si>
  <si>
    <t>GJ</t>
  </si>
  <si>
    <t>Sprøjtning/gødningsspredning</t>
  </si>
  <si>
    <t>Næringsstoffer</t>
  </si>
  <si>
    <t>Sum undtaget 1. høst</t>
  </si>
  <si>
    <t>ha</t>
  </si>
  <si>
    <t>Inflation</t>
  </si>
  <si>
    <t>Realrente</t>
  </si>
  <si>
    <t>Skatteprocent</t>
  </si>
  <si>
    <t>Vandindhold</t>
  </si>
  <si>
    <t>Fræsning mellem rækker efter høst</t>
  </si>
  <si>
    <t>Dækningsbidrag mark</t>
  </si>
  <si>
    <t xml:space="preserve">Afklipning af 1.årsskuddene  </t>
  </si>
  <si>
    <t>Dækningsbidrag efter maskin- og arbejdsomkostninger</t>
  </si>
  <si>
    <t>Aftalt pris</t>
  </si>
  <si>
    <t>GJ pr. t</t>
  </si>
  <si>
    <t>Vandpct</t>
  </si>
  <si>
    <t>Kalkulationer for Pil - Direkte flisning</t>
  </si>
  <si>
    <t>Pløjning, år 0</t>
  </si>
  <si>
    <t>Harvning, år 0</t>
  </si>
  <si>
    <t>Tromling, år 0</t>
  </si>
  <si>
    <t>Høst, 1. høst</t>
  </si>
  <si>
    <t>Høst, resterende år</t>
  </si>
  <si>
    <t>Læsning, 1. høst</t>
  </si>
  <si>
    <t>Læsning, resterende år</t>
  </si>
  <si>
    <t>Transport, 1. høst</t>
  </si>
  <si>
    <t>Transport, resterende høst</t>
  </si>
  <si>
    <t>Næringsstoffer året efter høst</t>
  </si>
  <si>
    <t>Kvælstof, høstår</t>
  </si>
  <si>
    <t>Gødningsspredning, høstår</t>
  </si>
  <si>
    <t>Gødningsspredning, året efter høst</t>
  </si>
  <si>
    <t>Kvælstof, året efter plantning</t>
  </si>
  <si>
    <t>Ukrudtsbek. strigling, år 0</t>
  </si>
  <si>
    <t>Ukrudtsbek. strigling, år 1</t>
  </si>
  <si>
    <t>Ukrudtsbek. radrensning, år 0</t>
  </si>
  <si>
    <t>g</t>
  </si>
  <si>
    <t>Logo, år 0 og 1</t>
  </si>
  <si>
    <t>Sprøjtning, år 0 og 1</t>
  </si>
  <si>
    <t>Rumvægt</t>
  </si>
  <si>
    <t>km</t>
  </si>
  <si>
    <t>Transportafstand fra mark til aftager</t>
  </si>
  <si>
    <t>Udgift til transport fra mark til aftager</t>
  </si>
  <si>
    <r>
      <t>kr. pr. m</t>
    </r>
    <r>
      <rPr>
        <vertAlign val="superscript"/>
        <sz val="10"/>
        <color theme="1"/>
        <rFont val="Arial"/>
        <family val="2"/>
      </rPr>
      <t>3</t>
    </r>
  </si>
  <si>
    <t>Frakørsel i mark, 1. høst</t>
  </si>
  <si>
    <t>Frakørsel i mark, resterende år</t>
  </si>
  <si>
    <t>Udgift høst inkl. frakørsel i mark</t>
  </si>
  <si>
    <t>GJ pr t TS</t>
  </si>
  <si>
    <t>t TS pr. år</t>
  </si>
  <si>
    <r>
      <t>ton TS pr. m</t>
    </r>
    <r>
      <rPr>
        <vertAlign val="superscript"/>
        <sz val="10"/>
        <color theme="1"/>
        <rFont val="Arial"/>
        <family val="2"/>
      </rPr>
      <t>3</t>
    </r>
  </si>
  <si>
    <t>kr. pr. ton TS</t>
  </si>
  <si>
    <t>ton TS</t>
  </si>
  <si>
    <r>
      <t>Tørstofproduktion,</t>
    </r>
    <r>
      <rPr>
        <sz val="10"/>
        <rFont val="Arial"/>
        <family val="2"/>
      </rPr>
      <t xml:space="preserve"> ton TS pr. ha pr. år</t>
    </r>
  </si>
  <si>
    <r>
      <t>Leveret vægt</t>
    </r>
    <r>
      <rPr>
        <sz val="10"/>
        <rFont val="Arial"/>
        <family val="2"/>
      </rPr>
      <t>, ton råvare pr. ha pr. år</t>
    </r>
  </si>
  <si>
    <t>Energiindhold i leveret flis</t>
  </si>
  <si>
    <t>Energiindhold pr. t TS ved aktuelt vand%</t>
  </si>
  <si>
    <t>Kvælstof, året efter høstår</t>
  </si>
  <si>
    <t>Fosfor, året efter plantning og høstår</t>
  </si>
  <si>
    <t>Kalium, året efter plantning og høstår</t>
  </si>
  <si>
    <t>Sprøjtning efter høst</t>
  </si>
  <si>
    <t>Gødningsspredning, året efter plantning</t>
  </si>
  <si>
    <t>Etableringstilskud</t>
  </si>
  <si>
    <t>Rentabilitet</t>
  </si>
  <si>
    <t>Etableringsår</t>
  </si>
  <si>
    <t>Prisstigning</t>
  </si>
  <si>
    <t>1 år</t>
  </si>
  <si>
    <t>år mellem behandlinger</t>
  </si>
  <si>
    <t>Udbytte pr. år</t>
  </si>
  <si>
    <t>Fosfor, året efter  høstår</t>
  </si>
  <si>
    <t>Fosfor, året efter  plantning</t>
  </si>
  <si>
    <t>Kalium, året efter  høstår</t>
  </si>
  <si>
    <t>Kalium, året efter plantning</t>
  </si>
  <si>
    <t>logo, år 1</t>
  </si>
  <si>
    <t>Logo, år 0</t>
  </si>
  <si>
    <t>Stykomkostninger i alt</t>
  </si>
  <si>
    <t>Sprøjtning år 1</t>
  </si>
  <si>
    <t>I alt</t>
  </si>
  <si>
    <t>Likviditet</t>
  </si>
  <si>
    <t>Stk. omkostninger</t>
  </si>
  <si>
    <t>Dækningsbidrag</t>
  </si>
  <si>
    <t>Omkostninger - dyrkning</t>
  </si>
  <si>
    <t>Omkostninger høst</t>
  </si>
  <si>
    <t>I alt Maskin og arbejde</t>
  </si>
  <si>
    <t>KK Primo</t>
  </si>
  <si>
    <t>Rente af primo</t>
  </si>
  <si>
    <t>Ukrudtsbek. radrensning, år 1</t>
  </si>
  <si>
    <t>Sprøjtning år 0</t>
  </si>
  <si>
    <t>I alt høstomkostninger</t>
  </si>
  <si>
    <t>nutidsværdi</t>
  </si>
  <si>
    <t>Akkumuleret likviditet inkl. rente</t>
  </si>
  <si>
    <t>De enkelte års likviditetsbidrag</t>
  </si>
  <si>
    <t>Skærmet sprøjtning efter høst</t>
  </si>
  <si>
    <t>Energiindhold pr. t TS (nedre brændværdi, 0%vand)</t>
  </si>
  <si>
    <t>ATR glyphosat 480, høstår</t>
  </si>
  <si>
    <t>ATR glyphosat 480, år 0</t>
  </si>
  <si>
    <t>Etablering, år 0 min 8.000 planter/ha ved kontrol</t>
  </si>
  <si>
    <t>Grundbetaling kun ved &gt;0,3 ha</t>
  </si>
  <si>
    <t>Rydning til genplantning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</si>
</sst>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General_)"/>
    <numFmt numFmtId="165" formatCode="0.00_)"/>
    <numFmt numFmtId="166" formatCode="0_)"/>
    <numFmt numFmtId="167" formatCode="0.0_)"/>
    <numFmt numFmtId="168" formatCode="0.0"/>
    <numFmt numFmtId="169" formatCode="0.000"/>
    <numFmt numFmtId="170" formatCode="0.00000"/>
    <numFmt numFmtId="171" formatCode="0.000_)"/>
    <numFmt numFmtId="172" formatCode="#,##0_ ;[Red]\-#,##0\ "/>
    <numFmt numFmtId="173" formatCode="_ * #,##0_ ;_ * \-#,##0_ ;_ * &quot;-&quot;??_ ;_ @_ "/>
    <numFmt numFmtId="174" formatCode="0.0000000000"/>
    <numFmt numFmtId="175" formatCode="0.000000000"/>
    <numFmt numFmtId="176" formatCode="0.0%"/>
  </numFmts>
  <fonts count="38" x14ac:knownFonts="1">
    <font>
      <sz val="10"/>
      <name val="Courier"/>
    </font>
    <font>
      <sz val="11"/>
      <color theme="1"/>
      <name val="Calibri"/>
      <family val="2"/>
      <scheme val="minor"/>
    </font>
    <font>
      <sz val="10"/>
      <name val="MS Sans Serif"/>
      <family val="2"/>
    </font>
    <font>
      <sz val="10"/>
      <name val="Arial"/>
      <family val="2"/>
    </font>
    <font>
      <b/>
      <sz val="10"/>
      <name val="Arial"/>
      <family val="2"/>
    </font>
    <font>
      <sz val="10"/>
      <color indexed="12"/>
      <name val="Arial"/>
      <family val="2"/>
    </font>
    <font>
      <b/>
      <sz val="12"/>
      <name val="Arial"/>
      <family val="2"/>
    </font>
    <font>
      <b/>
      <sz val="14"/>
      <name val="Arial"/>
      <family val="2"/>
    </font>
    <font>
      <sz val="14"/>
      <name val="Arial"/>
      <family val="2"/>
    </font>
    <font>
      <sz val="8"/>
      <name val="Arial"/>
      <family val="2"/>
    </font>
    <font>
      <b/>
      <sz val="8"/>
      <name val="Arial"/>
      <family val="2"/>
    </font>
    <font>
      <b/>
      <i/>
      <sz val="10"/>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sz val="10"/>
      <color rgb="FFFF0000"/>
      <name val="Arial"/>
      <family val="2"/>
    </font>
    <font>
      <b/>
      <sz val="10"/>
      <color rgb="FFFF0000"/>
      <name val="Arial"/>
      <family val="2"/>
    </font>
    <font>
      <b/>
      <sz val="14"/>
      <color theme="1"/>
      <name val="Arial"/>
      <family val="2"/>
    </font>
    <font>
      <sz val="10"/>
      <color theme="1"/>
      <name val="Arial"/>
      <family val="2"/>
    </font>
    <font>
      <u/>
      <sz val="8"/>
      <color indexed="81"/>
      <name val="Tahoma"/>
      <family val="2"/>
    </font>
    <font>
      <sz val="10"/>
      <color rgb="FF0070C0"/>
      <name val="Arial"/>
      <family val="2"/>
    </font>
    <font>
      <vertAlign val="superscript"/>
      <sz val="10"/>
      <color theme="1"/>
      <name val="Arial"/>
      <family val="2"/>
    </font>
    <font>
      <i/>
      <sz val="10"/>
      <color rgb="FFFF0000"/>
      <name val="Arial"/>
      <family val="2"/>
    </font>
    <font>
      <sz val="8"/>
      <color theme="1"/>
      <name val="Arial"/>
      <family val="2"/>
    </font>
    <font>
      <b/>
      <sz val="8"/>
      <color rgb="FFFF0000"/>
      <name val="Arial"/>
      <family val="2"/>
    </font>
    <font>
      <i/>
      <sz val="10"/>
      <color rgb="FF0070C0"/>
      <name val="Arial"/>
      <family val="2"/>
    </font>
    <font>
      <b/>
      <sz val="11"/>
      <color theme="1"/>
      <name val="Calibri"/>
      <family val="2"/>
      <scheme val="minor"/>
    </font>
    <font>
      <b/>
      <sz val="14"/>
      <color rgb="FF00B050"/>
      <name val="Arial"/>
      <family val="2"/>
    </font>
    <font>
      <sz val="14"/>
      <color rgb="FF00B050"/>
      <name val="Arial"/>
      <family val="2"/>
    </font>
    <font>
      <sz val="10"/>
      <name val="Courier"/>
      <family val="3"/>
    </font>
    <font>
      <b/>
      <sz val="10"/>
      <color rgb="FF0070C0"/>
      <name val="Arial"/>
      <family val="2"/>
    </font>
    <font>
      <sz val="11"/>
      <color rgb="FF0070C0"/>
      <name val="Calibri"/>
      <family val="2"/>
      <scheme val="minor"/>
    </font>
    <font>
      <b/>
      <sz val="11"/>
      <name val="Calibri"/>
      <family val="2"/>
      <scheme val="minor"/>
    </font>
    <font>
      <sz val="11"/>
      <name val="Calibri"/>
      <family val="2"/>
      <scheme val="minor"/>
    </font>
    <font>
      <sz val="10"/>
      <color theme="0"/>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1"/>
        <bgColor indexed="64"/>
      </patternFill>
    </fill>
    <fill>
      <patternFill patternType="solid">
        <fgColor rgb="FFFFC000"/>
        <bgColor indexed="64"/>
      </patternFill>
    </fill>
    <fill>
      <patternFill patternType="solid">
        <fgColor rgb="FFFFFF99"/>
        <bgColor indexed="64"/>
      </patternFill>
    </fill>
  </fills>
  <borders count="20">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double">
        <color indexed="64"/>
      </bottom>
      <diagonal/>
    </border>
    <border>
      <left/>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s>
  <cellStyleXfs count="3">
    <xf numFmtId="164" fontId="0" fillId="0" borderId="0"/>
    <xf numFmtId="40" fontId="2" fillId="0" borderId="0" applyFont="0" applyFill="0" applyBorder="0" applyAlignment="0" applyProtection="0"/>
    <xf numFmtId="164" fontId="30" fillId="0" borderId="0"/>
  </cellStyleXfs>
  <cellXfs count="283">
    <xf numFmtId="164" fontId="0" fillId="0" borderId="0" xfId="0"/>
    <xf numFmtId="164" fontId="3" fillId="0" borderId="0" xfId="0" applyFont="1" applyAlignment="1" applyProtection="1">
      <alignment horizontal="left"/>
    </xf>
    <xf numFmtId="164" fontId="3" fillId="0" borderId="0" xfId="0" applyFont="1" applyProtection="1"/>
    <xf numFmtId="164" fontId="3" fillId="0" borderId="0" xfId="0" applyFont="1"/>
    <xf numFmtId="166" fontId="3" fillId="0" borderId="0" xfId="0" applyNumberFormat="1" applyFont="1" applyProtection="1"/>
    <xf numFmtId="166" fontId="5" fillId="0" borderId="0" xfId="0" applyNumberFormat="1" applyFont="1" applyProtection="1"/>
    <xf numFmtId="165" fontId="3" fillId="0" borderId="0" xfId="0" applyNumberFormat="1" applyFont="1" applyProtection="1"/>
    <xf numFmtId="166" fontId="3" fillId="0" borderId="0" xfId="0" applyNumberFormat="1" applyFont="1"/>
    <xf numFmtId="164" fontId="4" fillId="0" borderId="0" xfId="0" applyFont="1"/>
    <xf numFmtId="164" fontId="3" fillId="0" borderId="1" xfId="0" applyFont="1" applyBorder="1"/>
    <xf numFmtId="164" fontId="3" fillId="0" borderId="2" xfId="0" applyFont="1" applyBorder="1" applyProtection="1"/>
    <xf numFmtId="164" fontId="3" fillId="0" borderId="2" xfId="0" applyFont="1" applyBorder="1"/>
    <xf numFmtId="164" fontId="4" fillId="0" borderId="2" xfId="0" applyFont="1" applyBorder="1" applyAlignment="1" applyProtection="1">
      <alignment horizontal="center"/>
    </xf>
    <xf numFmtId="164" fontId="3" fillId="0" borderId="2" xfId="0" applyFont="1" applyBorder="1" applyAlignment="1" applyProtection="1">
      <alignment horizontal="center"/>
    </xf>
    <xf numFmtId="164" fontId="4" fillId="0" borderId="2" xfId="0" applyFont="1" applyBorder="1" applyProtection="1"/>
    <xf numFmtId="164" fontId="3" fillId="0" borderId="3" xfId="0" applyFont="1" applyBorder="1"/>
    <xf numFmtId="164" fontId="4" fillId="0" borderId="1" xfId="0" applyFont="1" applyBorder="1" applyAlignment="1" applyProtection="1">
      <alignment horizontal="left"/>
    </xf>
    <xf numFmtId="164" fontId="10" fillId="0" borderId="1" xfId="0" applyFont="1" applyBorder="1" applyAlignment="1" applyProtection="1">
      <alignment horizontal="right"/>
    </xf>
    <xf numFmtId="164" fontId="4" fillId="0" borderId="0" xfId="0" applyFont="1" applyBorder="1" applyAlignment="1" applyProtection="1">
      <alignment horizontal="left"/>
    </xf>
    <xf numFmtId="164" fontId="10" fillId="0" borderId="0" xfId="0" applyFont="1" applyBorder="1" applyAlignment="1" applyProtection="1">
      <alignment horizontal="right"/>
    </xf>
    <xf numFmtId="164" fontId="9" fillId="0" borderId="0" xfId="0" applyFont="1" applyBorder="1" applyAlignment="1" applyProtection="1">
      <alignment horizontal="right"/>
    </xf>
    <xf numFmtId="164" fontId="3" fillId="0" borderId="0" xfId="0" applyFont="1" applyBorder="1"/>
    <xf numFmtId="166" fontId="10" fillId="0" borderId="1" xfId="0" applyNumberFormat="1" applyFont="1" applyBorder="1" applyAlignment="1" applyProtection="1">
      <alignment horizontal="right"/>
    </xf>
    <xf numFmtId="166" fontId="4" fillId="0" borderId="0" xfId="0" applyNumberFormat="1" applyFont="1" applyBorder="1" applyProtection="1"/>
    <xf numFmtId="164" fontId="3" fillId="0" borderId="4" xfId="0" applyFont="1" applyBorder="1" applyProtection="1"/>
    <xf numFmtId="166" fontId="3" fillId="0" borderId="4" xfId="0" applyNumberFormat="1" applyFont="1" applyBorder="1" applyAlignment="1" applyProtection="1">
      <alignment horizontal="left"/>
    </xf>
    <xf numFmtId="164" fontId="3" fillId="0" borderId="4" xfId="0" applyFont="1" applyBorder="1" applyAlignment="1" applyProtection="1">
      <alignment horizontal="left"/>
    </xf>
    <xf numFmtId="164" fontId="3" fillId="0" borderId="4" xfId="0" applyFont="1" applyBorder="1"/>
    <xf numFmtId="168" fontId="4" fillId="0" borderId="0" xfId="0" applyNumberFormat="1" applyFont="1" applyFill="1" applyBorder="1" applyProtection="1"/>
    <xf numFmtId="166" fontId="3" fillId="0" borderId="0" xfId="0" applyNumberFormat="1" applyFont="1" applyBorder="1" applyAlignment="1" applyProtection="1">
      <alignment horizontal="left"/>
    </xf>
    <xf numFmtId="166" fontId="3" fillId="0" borderId="0" xfId="0" applyNumberFormat="1" applyFont="1" applyBorder="1" applyProtection="1"/>
    <xf numFmtId="164" fontId="3" fillId="0" borderId="5" xfId="0" applyFont="1" applyBorder="1"/>
    <xf numFmtId="164" fontId="5" fillId="0" borderId="2" xfId="0" applyFont="1" applyBorder="1"/>
    <xf numFmtId="38" fontId="5" fillId="0" borderId="2" xfId="1" applyNumberFormat="1" applyFont="1" applyBorder="1"/>
    <xf numFmtId="164" fontId="3" fillId="0" borderId="0" xfId="0" applyFont="1" applyBorder="1" applyProtection="1"/>
    <xf numFmtId="164" fontId="3" fillId="0" borderId="0" xfId="0" applyFont="1" applyBorder="1" applyAlignment="1" applyProtection="1">
      <alignment horizontal="left"/>
    </xf>
    <xf numFmtId="2" fontId="4" fillId="0" borderId="0" xfId="0" applyNumberFormat="1" applyFont="1" applyBorder="1"/>
    <xf numFmtId="168" fontId="4" fillId="0" borderId="0" xfId="0" applyNumberFormat="1" applyFont="1" applyBorder="1" applyProtection="1"/>
    <xf numFmtId="164" fontId="4" fillId="0" borderId="0" xfId="0" applyFont="1" applyBorder="1" applyProtection="1"/>
    <xf numFmtId="166" fontId="9" fillId="0" borderId="0" xfId="0" applyNumberFormat="1" applyFont="1" applyBorder="1" applyAlignment="1" applyProtection="1">
      <alignment horizontal="right"/>
    </xf>
    <xf numFmtId="165" fontId="3" fillId="0" borderId="0" xfId="0" applyNumberFormat="1" applyFont="1" applyBorder="1" applyProtection="1"/>
    <xf numFmtId="164" fontId="9" fillId="0" borderId="0" xfId="0" applyFont="1" applyBorder="1" applyAlignment="1">
      <alignment horizontal="right"/>
    </xf>
    <xf numFmtId="166" fontId="3" fillId="0" borderId="0" xfId="0" applyNumberFormat="1" applyFont="1" applyBorder="1"/>
    <xf numFmtId="166" fontId="3" fillId="0" borderId="0" xfId="0" applyNumberFormat="1" applyFont="1" applyFill="1" applyBorder="1" applyProtection="1"/>
    <xf numFmtId="164" fontId="6" fillId="0" borderId="0" xfId="0" applyFont="1" applyFill="1" applyBorder="1" applyAlignment="1" applyProtection="1">
      <alignment horizontal="center"/>
    </xf>
    <xf numFmtId="165" fontId="4" fillId="0" borderId="0" xfId="0" applyNumberFormat="1" applyFont="1" applyBorder="1" applyProtection="1"/>
    <xf numFmtId="9" fontId="3" fillId="0" borderId="0" xfId="0" applyNumberFormat="1" applyFont="1"/>
    <xf numFmtId="0" fontId="3" fillId="0" borderId="4" xfId="0" applyNumberFormat="1" applyFont="1" applyBorder="1" applyProtection="1"/>
    <xf numFmtId="164" fontId="3" fillId="0" borderId="6" xfId="0" applyFont="1" applyBorder="1" applyAlignment="1" applyProtection="1">
      <alignment horizontal="left"/>
    </xf>
    <xf numFmtId="164" fontId="3" fillId="0" borderId="6" xfId="0" applyFont="1" applyBorder="1"/>
    <xf numFmtId="164" fontId="3" fillId="0" borderId="6" xfId="0" applyFont="1" applyBorder="1" applyProtection="1"/>
    <xf numFmtId="164" fontId="3" fillId="2" borderId="0" xfId="0" applyFont="1" applyFill="1"/>
    <xf numFmtId="164" fontId="3" fillId="0" borderId="0" xfId="0" applyFont="1" applyFill="1"/>
    <xf numFmtId="164" fontId="3" fillId="0" borderId="7" xfId="0" applyFont="1" applyBorder="1"/>
    <xf numFmtId="164" fontId="3" fillId="0" borderId="8" xfId="0" applyFont="1" applyBorder="1"/>
    <xf numFmtId="164" fontId="7" fillId="0" borderId="0" xfId="0" applyFont="1" applyBorder="1"/>
    <xf numFmtId="164" fontId="8" fillId="0" borderId="0" xfId="0" applyFont="1" applyBorder="1"/>
    <xf numFmtId="164" fontId="3" fillId="0" borderId="9" xfId="0" applyFont="1" applyBorder="1"/>
    <xf numFmtId="166" fontId="4" fillId="0" borderId="0" xfId="0" applyNumberFormat="1" applyFont="1" applyBorder="1" applyAlignment="1" applyProtection="1">
      <alignment horizontal="center"/>
    </xf>
    <xf numFmtId="164" fontId="4" fillId="0" borderId="0" xfId="0" applyFont="1" applyBorder="1" applyAlignment="1" applyProtection="1">
      <alignment horizontal="center"/>
    </xf>
    <xf numFmtId="166" fontId="3" fillId="0" borderId="0" xfId="0" applyNumberFormat="1" applyFont="1" applyBorder="1" applyAlignment="1" applyProtection="1">
      <alignment horizontal="center"/>
    </xf>
    <xf numFmtId="164" fontId="3" fillId="0" borderId="0" xfId="0" applyFont="1" applyBorder="1" applyAlignment="1" applyProtection="1">
      <alignment horizontal="center"/>
    </xf>
    <xf numFmtId="164" fontId="3" fillId="0" borderId="0" xfId="0" applyFont="1" applyFill="1" applyBorder="1" applyAlignment="1" applyProtection="1">
      <alignment horizontal="left"/>
    </xf>
    <xf numFmtId="166" fontId="5" fillId="0" borderId="0" xfId="0" applyNumberFormat="1" applyFont="1" applyBorder="1" applyProtection="1"/>
    <xf numFmtId="164" fontId="3" fillId="0" borderId="1" xfId="0" applyFont="1" applyBorder="1" applyProtection="1"/>
    <xf numFmtId="166" fontId="3" fillId="0" borderId="1" xfId="0" applyNumberFormat="1" applyFont="1" applyBorder="1" applyProtection="1"/>
    <xf numFmtId="168" fontId="4" fillId="0" borderId="1" xfId="0" applyNumberFormat="1" applyFont="1" applyBorder="1" applyProtection="1"/>
    <xf numFmtId="38" fontId="5" fillId="0" borderId="10" xfId="1" applyNumberFormat="1" applyFont="1" applyBorder="1"/>
    <xf numFmtId="166" fontId="4" fillId="0" borderId="4" xfId="0" applyNumberFormat="1" applyFont="1" applyBorder="1" applyProtection="1"/>
    <xf numFmtId="164" fontId="3" fillId="0" borderId="11" xfId="0" applyFont="1" applyBorder="1"/>
    <xf numFmtId="164" fontId="3" fillId="0" borderId="12" xfId="0" applyFont="1" applyBorder="1"/>
    <xf numFmtId="0" fontId="3" fillId="0" borderId="13" xfId="0" applyNumberFormat="1" applyFont="1" applyBorder="1" applyProtection="1"/>
    <xf numFmtId="164" fontId="3" fillId="0" borderId="14" xfId="0" applyFont="1" applyBorder="1"/>
    <xf numFmtId="164" fontId="3" fillId="0" borderId="15" xfId="0" applyFont="1" applyBorder="1"/>
    <xf numFmtId="0" fontId="3" fillId="0" borderId="0" xfId="0" applyNumberFormat="1" applyFont="1" applyBorder="1" applyProtection="1"/>
    <xf numFmtId="164" fontId="6" fillId="0" borderId="0" xfId="0" applyFont="1" applyFill="1" applyBorder="1" applyAlignment="1" applyProtection="1">
      <alignment horizontal="left"/>
    </xf>
    <xf numFmtId="164" fontId="3" fillId="0" borderId="0" xfId="0" applyFont="1" applyFill="1" applyBorder="1" applyAlignment="1" applyProtection="1">
      <alignment horizontal="left"/>
      <protection locked="0"/>
    </xf>
    <xf numFmtId="164" fontId="11" fillId="0" borderId="0" xfId="0" applyFont="1" applyFill="1" applyBorder="1" applyAlignment="1" applyProtection="1">
      <alignment horizontal="left"/>
    </xf>
    <xf numFmtId="164" fontId="6" fillId="0" borderId="0" xfId="0" applyFont="1" applyAlignment="1" applyProtection="1"/>
    <xf numFmtId="164" fontId="8" fillId="0" borderId="0" xfId="0" applyFont="1" applyBorder="1" applyAlignment="1">
      <alignment horizontal="right"/>
    </xf>
    <xf numFmtId="166" fontId="4" fillId="0" borderId="0" xfId="0" applyNumberFormat="1" applyFont="1" applyBorder="1" applyAlignment="1" applyProtection="1">
      <alignment horizontal="right"/>
    </xf>
    <xf numFmtId="164" fontId="3" fillId="0" borderId="0" xfId="0" applyFont="1" applyBorder="1" applyAlignment="1" applyProtection="1">
      <alignment horizontal="right"/>
    </xf>
    <xf numFmtId="164" fontId="3" fillId="0" borderId="0" xfId="0" applyFont="1" applyBorder="1" applyAlignment="1">
      <alignment horizontal="right"/>
    </xf>
    <xf numFmtId="164" fontId="3" fillId="0" borderId="4" xfId="0" applyFont="1" applyBorder="1" applyAlignment="1" applyProtection="1">
      <alignment horizontal="right"/>
    </xf>
    <xf numFmtId="164" fontId="3" fillId="0" borderId="1" xfId="0" applyFont="1" applyBorder="1" applyAlignment="1" applyProtection="1">
      <alignment horizontal="right"/>
    </xf>
    <xf numFmtId="166" fontId="3" fillId="0" borderId="0" xfId="0" applyNumberFormat="1" applyFont="1" applyAlignment="1" applyProtection="1">
      <alignment horizontal="right"/>
    </xf>
    <xf numFmtId="164" fontId="3" fillId="0" borderId="0" xfId="0" applyFont="1" applyAlignment="1" applyProtection="1">
      <alignment horizontal="right"/>
    </xf>
    <xf numFmtId="164" fontId="3" fillId="0" borderId="0" xfId="0" applyFont="1" applyAlignment="1">
      <alignment horizontal="right"/>
    </xf>
    <xf numFmtId="164" fontId="3" fillId="0" borderId="0" xfId="0" applyFont="1" applyFill="1" applyBorder="1" applyAlignment="1" applyProtection="1">
      <alignment horizontal="center"/>
    </xf>
    <xf numFmtId="168" fontId="3" fillId="0" borderId="0" xfId="0" applyNumberFormat="1" applyFont="1" applyFill="1" applyBorder="1" applyAlignment="1" applyProtection="1">
      <alignment horizontal="center"/>
    </xf>
    <xf numFmtId="167" fontId="3" fillId="0" borderId="0" xfId="0" applyNumberFormat="1" applyFont="1" applyBorder="1" applyProtection="1"/>
    <xf numFmtId="1" fontId="17" fillId="0" borderId="0" xfId="0" applyNumberFormat="1" applyFont="1" applyBorder="1" applyProtection="1"/>
    <xf numFmtId="164" fontId="18" fillId="0" borderId="0" xfId="0" applyFont="1" applyBorder="1"/>
    <xf numFmtId="164" fontId="19" fillId="0" borderId="0" xfId="0" applyFont="1" applyFill="1" applyBorder="1" applyAlignment="1" applyProtection="1">
      <alignment horizontal="left"/>
    </xf>
    <xf numFmtId="164" fontId="21" fillId="0" borderId="0" xfId="0" applyFont="1" applyFill="1" applyBorder="1" applyAlignment="1" applyProtection="1">
      <alignment horizontal="left"/>
      <protection locked="0"/>
    </xf>
    <xf numFmtId="164" fontId="21" fillId="0" borderId="0" xfId="0" applyFont="1" applyBorder="1" applyAlignment="1" applyProtection="1">
      <alignment horizontal="left"/>
    </xf>
    <xf numFmtId="169" fontId="19" fillId="0" borderId="0" xfId="0" applyNumberFormat="1" applyFont="1" applyFill="1" applyBorder="1" applyAlignment="1" applyProtection="1">
      <alignment horizontal="right"/>
      <protection locked="0"/>
    </xf>
    <xf numFmtId="164" fontId="3" fillId="0" borderId="0" xfId="0" applyFont="1" applyFill="1" applyBorder="1" applyProtection="1"/>
    <xf numFmtId="165" fontId="3" fillId="0" borderId="0" xfId="0" applyNumberFormat="1" applyFont="1" applyFill="1" applyBorder="1" applyProtection="1">
      <protection locked="0"/>
    </xf>
    <xf numFmtId="166" fontId="19" fillId="0" borderId="0" xfId="0" applyNumberFormat="1" applyFont="1" applyFill="1" applyBorder="1" applyProtection="1">
      <protection locked="0"/>
    </xf>
    <xf numFmtId="2" fontId="4" fillId="0" borderId="0" xfId="0" applyNumberFormat="1" applyFont="1" applyFill="1" applyBorder="1"/>
    <xf numFmtId="170" fontId="3" fillId="0" borderId="6" xfId="0" applyNumberFormat="1" applyFont="1" applyBorder="1"/>
    <xf numFmtId="2" fontId="16" fillId="0" borderId="0" xfId="0" applyNumberFormat="1" applyFont="1" applyBorder="1"/>
    <xf numFmtId="164" fontId="16" fillId="0" borderId="0" xfId="0" applyFont="1" applyBorder="1"/>
    <xf numFmtId="166" fontId="16" fillId="0" borderId="0" xfId="0" applyNumberFormat="1" applyFont="1" applyBorder="1" applyProtection="1"/>
    <xf numFmtId="166" fontId="16" fillId="0" borderId="0" xfId="0" applyNumberFormat="1" applyFont="1" applyBorder="1"/>
    <xf numFmtId="1" fontId="16" fillId="0" borderId="0" xfId="0" applyNumberFormat="1" applyFont="1" applyFill="1" applyBorder="1" applyProtection="1"/>
    <xf numFmtId="171" fontId="16" fillId="0" borderId="0" xfId="0" applyNumberFormat="1" applyFont="1" applyFill="1" applyBorder="1" applyProtection="1"/>
    <xf numFmtId="166" fontId="16" fillId="0" borderId="0" xfId="0" applyNumberFormat="1" applyFont="1" applyBorder="1" applyAlignment="1" applyProtection="1">
      <alignment horizontal="left"/>
    </xf>
    <xf numFmtId="164" fontId="16" fillId="0" borderId="0" xfId="0" applyFont="1" applyBorder="1" applyProtection="1"/>
    <xf numFmtId="166" fontId="23" fillId="0" borderId="0" xfId="0" applyNumberFormat="1" applyFont="1" applyBorder="1" applyProtection="1"/>
    <xf numFmtId="1" fontId="16" fillId="0" borderId="0" xfId="0" applyNumberFormat="1" applyFont="1" applyBorder="1" applyAlignment="1">
      <alignment horizontal="center"/>
    </xf>
    <xf numFmtId="9" fontId="16" fillId="0" borderId="0" xfId="0" applyNumberFormat="1" applyFont="1" applyBorder="1" applyAlignment="1">
      <alignment horizontal="center"/>
    </xf>
    <xf numFmtId="166" fontId="16" fillId="0" borderId="2" xfId="0" applyNumberFormat="1" applyFont="1" applyBorder="1" applyProtection="1"/>
    <xf numFmtId="164" fontId="16" fillId="0" borderId="2" xfId="0" applyFont="1" applyBorder="1" applyProtection="1"/>
    <xf numFmtId="164" fontId="17" fillId="0" borderId="2" xfId="0" applyFont="1" applyBorder="1" applyProtection="1"/>
    <xf numFmtId="164" fontId="16" fillId="0" borderId="2" xfId="0" applyFont="1" applyBorder="1"/>
    <xf numFmtId="166" fontId="17" fillId="0" borderId="2" xfId="0" applyNumberFormat="1" applyFont="1" applyBorder="1" applyProtection="1"/>
    <xf numFmtId="1" fontId="16" fillId="0" borderId="2" xfId="0" applyNumberFormat="1" applyFont="1" applyBorder="1" applyProtection="1"/>
    <xf numFmtId="164" fontId="16" fillId="0" borderId="0" xfId="0" applyFont="1"/>
    <xf numFmtId="164" fontId="19" fillId="0" borderId="0" xfId="0" applyFont="1" applyBorder="1" applyAlignment="1" applyProtection="1">
      <alignment horizontal="left"/>
    </xf>
    <xf numFmtId="166" fontId="4" fillId="0" borderId="1" xfId="0" applyNumberFormat="1" applyFont="1" applyBorder="1" applyProtection="1"/>
    <xf numFmtId="166" fontId="23" fillId="0" borderId="1" xfId="0" applyNumberFormat="1" applyFont="1" applyBorder="1" applyProtection="1"/>
    <xf numFmtId="1" fontId="16" fillId="0" borderId="1" xfId="0" applyNumberFormat="1" applyFont="1" applyBorder="1" applyProtection="1"/>
    <xf numFmtId="165" fontId="4" fillId="0" borderId="1" xfId="0" applyNumberFormat="1" applyFont="1" applyBorder="1" applyProtection="1"/>
    <xf numFmtId="2" fontId="16" fillId="0" borderId="0" xfId="0" applyNumberFormat="1" applyFont="1" applyBorder="1" applyAlignment="1">
      <alignment horizontal="center"/>
    </xf>
    <xf numFmtId="172" fontId="3" fillId="0" borderId="0" xfId="0" applyNumberFormat="1" applyFont="1" applyBorder="1" applyProtection="1"/>
    <xf numFmtId="166" fontId="24" fillId="0" borderId="0" xfId="0" applyNumberFormat="1" applyFont="1" applyBorder="1" applyAlignment="1" applyProtection="1">
      <alignment horizontal="right"/>
    </xf>
    <xf numFmtId="166" fontId="19" fillId="0" borderId="0" xfId="0" applyNumberFormat="1" applyFont="1" applyBorder="1" applyProtection="1"/>
    <xf numFmtId="166" fontId="19" fillId="0" borderId="2" xfId="0" applyNumberFormat="1" applyFont="1" applyBorder="1" applyProtection="1"/>
    <xf numFmtId="164" fontId="24" fillId="0" borderId="0" xfId="0" applyFont="1" applyBorder="1" applyAlignment="1" applyProtection="1">
      <alignment horizontal="right"/>
    </xf>
    <xf numFmtId="164" fontId="17" fillId="0" borderId="1" xfId="0" applyFont="1" applyBorder="1" applyAlignment="1" applyProtection="1">
      <alignment horizontal="left"/>
    </xf>
    <xf numFmtId="164" fontId="25" fillId="0" borderId="1" xfId="0" applyFont="1" applyBorder="1" applyAlignment="1" applyProtection="1">
      <alignment horizontal="right"/>
    </xf>
    <xf numFmtId="1" fontId="17" fillId="0" borderId="1" xfId="0" applyNumberFormat="1" applyFont="1" applyBorder="1" applyProtection="1"/>
    <xf numFmtId="165" fontId="17" fillId="0" borderId="1" xfId="0" applyNumberFormat="1" applyFont="1" applyBorder="1" applyProtection="1"/>
    <xf numFmtId="1" fontId="16" fillId="0" borderId="1" xfId="0" applyNumberFormat="1" applyFont="1" applyFill="1" applyBorder="1" applyAlignment="1" applyProtection="1">
      <alignment horizontal="right"/>
      <protection locked="0"/>
    </xf>
    <xf numFmtId="168" fontId="16" fillId="0" borderId="0" xfId="0" applyNumberFormat="1" applyFont="1" applyBorder="1" applyAlignment="1">
      <alignment horizontal="center"/>
    </xf>
    <xf numFmtId="1" fontId="17" fillId="0" borderId="0" xfId="0" applyNumberFormat="1" applyFont="1" applyBorder="1" applyAlignment="1">
      <alignment horizontal="center"/>
    </xf>
    <xf numFmtId="166" fontId="21" fillId="0" borderId="0" xfId="0" applyNumberFormat="1" applyFont="1" applyBorder="1" applyProtection="1"/>
    <xf numFmtId="166" fontId="21" fillId="0" borderId="1" xfId="0" applyNumberFormat="1" applyFont="1" applyBorder="1" applyProtection="1"/>
    <xf numFmtId="164" fontId="21" fillId="0" borderId="0" xfId="0" applyFont="1" applyBorder="1"/>
    <xf numFmtId="166" fontId="26" fillId="0" borderId="0" xfId="0" applyNumberFormat="1" applyFont="1" applyBorder="1" applyProtection="1"/>
    <xf numFmtId="166" fontId="21" fillId="0" borderId="0" xfId="0" applyNumberFormat="1" applyFont="1" applyBorder="1"/>
    <xf numFmtId="164" fontId="3" fillId="3" borderId="0" xfId="0" applyFont="1" applyFill="1" applyProtection="1"/>
    <xf numFmtId="164" fontId="3" fillId="3" borderId="0" xfId="0" applyFont="1" applyFill="1"/>
    <xf numFmtId="164" fontId="3" fillId="3" borderId="0" xfId="0" applyFont="1" applyFill="1" applyBorder="1"/>
    <xf numFmtId="0" fontId="3" fillId="3" borderId="0" xfId="0" applyNumberFormat="1" applyFont="1" applyFill="1" applyBorder="1" applyProtection="1"/>
    <xf numFmtId="164" fontId="3" fillId="3" borderId="2" xfId="0" applyFont="1" applyFill="1" applyBorder="1"/>
    <xf numFmtId="164" fontId="3" fillId="3" borderId="8" xfId="0" applyFont="1" applyFill="1" applyBorder="1"/>
    <xf numFmtId="164" fontId="3" fillId="3" borderId="0" xfId="0" applyFont="1" applyFill="1" applyBorder="1" applyProtection="1"/>
    <xf numFmtId="164" fontId="3" fillId="3" borderId="12" xfId="0" applyFont="1" applyFill="1" applyBorder="1"/>
    <xf numFmtId="164" fontId="6" fillId="0" borderId="0" xfId="0" applyFont="1"/>
    <xf numFmtId="3" fontId="3" fillId="0" borderId="0" xfId="0" applyNumberFormat="1" applyFont="1"/>
    <xf numFmtId="3" fontId="3" fillId="0" borderId="1" xfId="0" applyNumberFormat="1" applyFont="1" applyBorder="1"/>
    <xf numFmtId="164" fontId="7" fillId="0" borderId="0" xfId="0" applyFont="1"/>
    <xf numFmtId="173" fontId="1" fillId="0" borderId="0" xfId="1" applyNumberFormat="1" applyFont="1"/>
    <xf numFmtId="173" fontId="1" fillId="0" borderId="1" xfId="1" applyNumberFormat="1" applyFont="1" applyBorder="1"/>
    <xf numFmtId="173" fontId="27" fillId="0" borderId="0" xfId="1" applyNumberFormat="1" applyFont="1" applyBorder="1"/>
    <xf numFmtId="164" fontId="4" fillId="0" borderId="0" xfId="0" applyFont="1" applyBorder="1"/>
    <xf numFmtId="164" fontId="28" fillId="0" borderId="0" xfId="0" applyFont="1"/>
    <xf numFmtId="164" fontId="29" fillId="0" borderId="0" xfId="0" applyFont="1"/>
    <xf numFmtId="3" fontId="29" fillId="0" borderId="0" xfId="0" applyNumberFormat="1" applyFont="1"/>
    <xf numFmtId="173" fontId="29" fillId="0" borderId="0" xfId="0" applyNumberFormat="1" applyFont="1"/>
    <xf numFmtId="164" fontId="3" fillId="0" borderId="0" xfId="0" applyFont="1" applyAlignment="1">
      <alignment horizontal="center"/>
    </xf>
    <xf numFmtId="9" fontId="3" fillId="0" borderId="0" xfId="0" applyNumberFormat="1" applyFont="1" applyFill="1"/>
    <xf numFmtId="164" fontId="3" fillId="0" borderId="0" xfId="0" applyFont="1" applyFill="1" applyProtection="1"/>
    <xf numFmtId="166" fontId="3" fillId="0" borderId="0" xfId="0" applyNumberFormat="1" applyFont="1" applyFill="1" applyProtection="1"/>
    <xf numFmtId="164" fontId="3" fillId="0" borderId="0" xfId="0" applyFont="1" applyFill="1" applyAlignment="1" applyProtection="1">
      <alignment horizontal="left"/>
    </xf>
    <xf numFmtId="164" fontId="5" fillId="0" borderId="0" xfId="0" applyFont="1" applyFill="1"/>
    <xf numFmtId="165" fontId="3" fillId="0" borderId="0" xfId="0" applyNumberFormat="1" applyFont="1" applyFill="1" applyProtection="1"/>
    <xf numFmtId="164" fontId="4" fillId="0" borderId="0" xfId="0" applyFont="1" applyFill="1"/>
    <xf numFmtId="166" fontId="5" fillId="0" borderId="0" xfId="0" applyNumberFormat="1" applyFont="1" applyFill="1" applyProtection="1"/>
    <xf numFmtId="166" fontId="3" fillId="0" borderId="0" xfId="0" applyNumberFormat="1" applyFont="1" applyFill="1"/>
    <xf numFmtId="166" fontId="16" fillId="0" borderId="0" xfId="0" applyNumberFormat="1" applyFont="1" applyFill="1" applyProtection="1"/>
    <xf numFmtId="166" fontId="3" fillId="0" borderId="0" xfId="0" applyNumberFormat="1" applyFont="1" applyFill="1" applyAlignment="1" applyProtection="1">
      <alignment horizontal="right"/>
    </xf>
    <xf numFmtId="164" fontId="3" fillId="0" borderId="0" xfId="0" applyFont="1" applyFill="1" applyAlignment="1" applyProtection="1">
      <alignment horizontal="right"/>
    </xf>
    <xf numFmtId="164" fontId="16" fillId="0" borderId="0" xfId="0" applyFont="1" applyFill="1"/>
    <xf numFmtId="164" fontId="16" fillId="0" borderId="0" xfId="0" applyFont="1" applyFill="1" applyAlignment="1" applyProtection="1">
      <alignment horizontal="left"/>
    </xf>
    <xf numFmtId="166" fontId="16" fillId="0" borderId="0" xfId="0" applyNumberFormat="1" applyFont="1" applyFill="1" applyAlignment="1" applyProtection="1">
      <alignment horizontal="right"/>
    </xf>
    <xf numFmtId="165" fontId="16" fillId="0" borderId="0" xfId="0" applyNumberFormat="1" applyFont="1" applyFill="1" applyProtection="1"/>
    <xf numFmtId="164" fontId="16" fillId="0" borderId="0" xfId="0" applyFont="1" applyFill="1" applyAlignment="1" applyProtection="1">
      <alignment horizontal="right"/>
    </xf>
    <xf numFmtId="164" fontId="17" fillId="0" borderId="0" xfId="0" applyFont="1" applyFill="1" applyAlignment="1" applyProtection="1">
      <alignment horizontal="left"/>
    </xf>
    <xf numFmtId="168" fontId="17" fillId="0" borderId="0" xfId="0" applyNumberFormat="1" applyFont="1" applyFill="1" applyProtection="1"/>
    <xf numFmtId="164" fontId="16" fillId="0" borderId="0" xfId="0" applyFont="1" applyFill="1" applyProtection="1"/>
    <xf numFmtId="166" fontId="16" fillId="0" borderId="0" xfId="0" applyNumberFormat="1" applyFont="1" applyFill="1" applyAlignment="1" applyProtection="1">
      <alignment horizontal="left"/>
    </xf>
    <xf numFmtId="164" fontId="16" fillId="0" borderId="0" xfId="0" applyFont="1" applyFill="1" applyAlignment="1">
      <alignment horizontal="right"/>
    </xf>
    <xf numFmtId="166" fontId="16" fillId="0" borderId="0" xfId="0" applyNumberFormat="1" applyFont="1" applyFill="1"/>
    <xf numFmtId="164" fontId="3" fillId="0" borderId="0" xfId="0" applyFont="1" applyFill="1" applyBorder="1"/>
    <xf numFmtId="1" fontId="16" fillId="0" borderId="0" xfId="0" applyNumberFormat="1" applyFont="1" applyFill="1" applyBorder="1" applyAlignment="1">
      <alignment horizontal="center"/>
    </xf>
    <xf numFmtId="164" fontId="19" fillId="0" borderId="0" xfId="0" applyFont="1" applyFill="1"/>
    <xf numFmtId="164" fontId="16" fillId="0" borderId="0" xfId="0" applyFont="1" applyFill="1" applyBorder="1"/>
    <xf numFmtId="164" fontId="4" fillId="0" borderId="0" xfId="0" applyFont="1" applyFill="1" applyBorder="1"/>
    <xf numFmtId="174" fontId="3" fillId="0" borderId="0" xfId="0" applyNumberFormat="1" applyFont="1" applyProtection="1"/>
    <xf numFmtId="175" fontId="3" fillId="0" borderId="0" xfId="0" applyNumberFormat="1" applyFont="1" applyProtection="1"/>
    <xf numFmtId="175" fontId="3" fillId="0" borderId="0" xfId="0" applyNumberFormat="1" applyFont="1" applyBorder="1" applyProtection="1"/>
    <xf numFmtId="175" fontId="3" fillId="3" borderId="0" xfId="0" applyNumberFormat="1" applyFont="1" applyFill="1" applyBorder="1" applyProtection="1"/>
    <xf numFmtId="175" fontId="3" fillId="0" borderId="4" xfId="0" applyNumberFormat="1" applyFont="1" applyBorder="1"/>
    <xf numFmtId="175" fontId="3" fillId="0" borderId="0" xfId="0" applyNumberFormat="1" applyFont="1"/>
    <xf numFmtId="164" fontId="3" fillId="3" borderId="15" xfId="0" applyFont="1" applyFill="1" applyBorder="1"/>
    <xf numFmtId="3" fontId="4" fillId="0" borderId="0" xfId="0" applyNumberFormat="1" applyFont="1"/>
    <xf numFmtId="3" fontId="28" fillId="0" borderId="0" xfId="0" applyNumberFormat="1" applyFont="1"/>
    <xf numFmtId="3" fontId="3" fillId="0" borderId="0" xfId="0" applyNumberFormat="1" applyFont="1" applyBorder="1"/>
    <xf numFmtId="164" fontId="31" fillId="0" borderId="0" xfId="0" applyFont="1"/>
    <xf numFmtId="3" fontId="31" fillId="0" borderId="0" xfId="0" applyNumberFormat="1" applyFont="1"/>
    <xf numFmtId="173" fontId="32" fillId="0" borderId="0" xfId="1" applyNumberFormat="1" applyFont="1"/>
    <xf numFmtId="164" fontId="21" fillId="0" borderId="0" xfId="0" applyFont="1"/>
    <xf numFmtId="3" fontId="21" fillId="0" borderId="0" xfId="0" applyNumberFormat="1" applyFont="1"/>
    <xf numFmtId="173" fontId="33" fillId="0" borderId="0" xfId="1" applyNumberFormat="1" applyFont="1"/>
    <xf numFmtId="38" fontId="3" fillId="0" borderId="0" xfId="0" applyNumberFormat="1" applyFont="1"/>
    <xf numFmtId="173" fontId="34" fillId="0" borderId="1" xfId="1" applyNumberFormat="1" applyFont="1" applyBorder="1"/>
    <xf numFmtId="38" fontId="4" fillId="0" borderId="0" xfId="0" applyNumberFormat="1" applyFont="1" applyBorder="1"/>
    <xf numFmtId="173" fontId="27" fillId="0" borderId="0" xfId="1" applyNumberFormat="1" applyFont="1"/>
    <xf numFmtId="38" fontId="4" fillId="0" borderId="0" xfId="0" applyNumberFormat="1" applyFont="1"/>
    <xf numFmtId="164" fontId="29" fillId="0" borderId="0" xfId="0" applyFont="1" applyFill="1"/>
    <xf numFmtId="3" fontId="3" fillId="0" borderId="0" xfId="0" applyNumberFormat="1" applyFont="1" applyFill="1"/>
    <xf numFmtId="3" fontId="3" fillId="0" borderId="1" xfId="0" applyNumberFormat="1" applyFont="1" applyFill="1" applyBorder="1"/>
    <xf numFmtId="3" fontId="31" fillId="0" borderId="0" xfId="0" applyNumberFormat="1" applyFont="1" applyFill="1"/>
    <xf numFmtId="3" fontId="4" fillId="0" borderId="0" xfId="0" applyNumberFormat="1" applyFont="1" applyFill="1"/>
    <xf numFmtId="3" fontId="28" fillId="0" borderId="0" xfId="0" applyNumberFormat="1" applyFont="1" applyFill="1"/>
    <xf numFmtId="3" fontId="3" fillId="0" borderId="0" xfId="0" applyNumberFormat="1" applyFont="1" applyFill="1" applyBorder="1"/>
    <xf numFmtId="3" fontId="29" fillId="0" borderId="0" xfId="0" applyNumberFormat="1" applyFont="1" applyFill="1"/>
    <xf numFmtId="3" fontId="21" fillId="0" borderId="0" xfId="0" applyNumberFormat="1" applyFont="1" applyFill="1"/>
    <xf numFmtId="38" fontId="3" fillId="0" borderId="0" xfId="0" applyNumberFormat="1" applyFont="1" applyFill="1"/>
    <xf numFmtId="38" fontId="4" fillId="0" borderId="0" xfId="0" applyNumberFormat="1" applyFont="1" applyFill="1" applyBorder="1"/>
    <xf numFmtId="38" fontId="4" fillId="0" borderId="0" xfId="0" applyNumberFormat="1" applyFont="1" applyFill="1"/>
    <xf numFmtId="164" fontId="3" fillId="4" borderId="0" xfId="0" applyFont="1" applyFill="1"/>
    <xf numFmtId="164" fontId="3" fillId="4" borderId="1" xfId="0" applyFont="1" applyFill="1" applyBorder="1"/>
    <xf numFmtId="1" fontId="16" fillId="0" borderId="0" xfId="0" applyNumberFormat="1" applyFont="1"/>
    <xf numFmtId="164" fontId="3" fillId="0" borderId="0" xfId="0" applyFont="1" applyFill="1" applyAlignment="1">
      <alignment horizontal="center"/>
    </xf>
    <xf numFmtId="166" fontId="3" fillId="0" borderId="0" xfId="0" applyNumberFormat="1" applyFont="1" applyFill="1" applyAlignment="1" applyProtection="1">
      <alignment horizontal="center"/>
    </xf>
    <xf numFmtId="164" fontId="3" fillId="0" borderId="0" xfId="0" applyFont="1" applyFill="1" applyAlignment="1" applyProtection="1">
      <alignment horizontal="center"/>
    </xf>
    <xf numFmtId="166" fontId="3" fillId="0" borderId="0" xfId="0" applyNumberFormat="1" applyFont="1" applyFill="1" applyAlignment="1">
      <alignment horizontal="center"/>
    </xf>
    <xf numFmtId="165" fontId="3" fillId="0" borderId="0" xfId="0" applyNumberFormat="1" applyFont="1" applyFill="1" applyAlignment="1" applyProtection="1">
      <alignment horizontal="center"/>
    </xf>
    <xf numFmtId="167" fontId="3" fillId="0" borderId="0" xfId="0" applyNumberFormat="1" applyFont="1" applyFill="1" applyAlignment="1" applyProtection="1">
      <alignment horizontal="center"/>
    </xf>
    <xf numFmtId="168" fontId="3" fillId="0" borderId="0" xfId="0" applyNumberFormat="1" applyFont="1" applyFill="1" applyAlignment="1" applyProtection="1">
      <alignment horizontal="center"/>
    </xf>
    <xf numFmtId="166" fontId="4" fillId="0" borderId="0" xfId="0" applyNumberFormat="1" applyFont="1" applyFill="1" applyAlignment="1" applyProtection="1">
      <alignment horizontal="center"/>
    </xf>
    <xf numFmtId="164" fontId="4" fillId="0" borderId="0" xfId="0" applyFont="1" applyFill="1" applyAlignment="1">
      <alignment horizontal="center"/>
    </xf>
    <xf numFmtId="1" fontId="3" fillId="0" borderId="0" xfId="0" applyNumberFormat="1" applyFont="1" applyFill="1"/>
    <xf numFmtId="168" fontId="3" fillId="0" borderId="0" xfId="0" applyNumberFormat="1" applyFont="1" applyFill="1" applyAlignment="1">
      <alignment horizontal="center"/>
    </xf>
    <xf numFmtId="1" fontId="3" fillId="0" borderId="0" xfId="0" applyNumberFormat="1" applyFont="1" applyFill="1" applyAlignment="1">
      <alignment horizontal="center"/>
    </xf>
    <xf numFmtId="168" fontId="3" fillId="0" borderId="0" xfId="0" applyNumberFormat="1" applyFont="1" applyAlignment="1">
      <alignment horizontal="center"/>
    </xf>
    <xf numFmtId="176" fontId="3" fillId="4" borderId="0" xfId="0" applyNumberFormat="1" applyFont="1" applyFill="1"/>
    <xf numFmtId="164" fontId="19" fillId="4" borderId="0" xfId="0" applyFont="1" applyFill="1" applyBorder="1" applyAlignment="1" applyProtection="1">
      <alignment horizontal="right"/>
      <protection locked="0"/>
    </xf>
    <xf numFmtId="176" fontId="3" fillId="4" borderId="9" xfId="0" applyNumberFormat="1" applyFont="1" applyFill="1" applyBorder="1" applyAlignment="1" applyProtection="1">
      <alignment horizontal="right"/>
      <protection locked="0"/>
    </xf>
    <xf numFmtId="164" fontId="35" fillId="0" borderId="0" xfId="0" applyFont="1" applyFill="1"/>
    <xf numFmtId="9" fontId="35" fillId="0" borderId="0" xfId="0" applyNumberFormat="1" applyFont="1" applyFill="1"/>
    <xf numFmtId="164" fontId="3" fillId="4" borderId="0" xfId="0" applyFont="1" applyFill="1" applyBorder="1" applyAlignment="1" applyProtection="1">
      <alignment horizontal="right"/>
      <protection locked="0"/>
    </xf>
    <xf numFmtId="9" fontId="3" fillId="4" borderId="0" xfId="0" applyNumberFormat="1" applyFont="1" applyFill="1" applyBorder="1" applyAlignment="1" applyProtection="1">
      <alignment horizontal="right"/>
      <protection locked="0"/>
    </xf>
    <xf numFmtId="1" fontId="3" fillId="4" borderId="0" xfId="0" applyNumberFormat="1" applyFont="1" applyFill="1" applyBorder="1" applyAlignment="1" applyProtection="1">
      <alignment horizontal="right"/>
      <protection locked="0"/>
    </xf>
    <xf numFmtId="169" fontId="3" fillId="4" borderId="0" xfId="0" applyNumberFormat="1" applyFont="1" applyFill="1" applyBorder="1" applyAlignment="1" applyProtection="1">
      <alignment horizontal="right"/>
      <protection locked="0"/>
    </xf>
    <xf numFmtId="176" fontId="3" fillId="0" borderId="0" xfId="0" applyNumberFormat="1" applyFont="1"/>
    <xf numFmtId="176" fontId="3" fillId="0" borderId="0" xfId="0" applyNumberFormat="1" applyFont="1" applyFill="1"/>
    <xf numFmtId="164" fontId="4" fillId="0" borderId="9" xfId="0" applyFont="1" applyFill="1" applyBorder="1"/>
    <xf numFmtId="164" fontId="19" fillId="0" borderId="9" xfId="0" applyFont="1" applyFill="1" applyBorder="1" applyAlignment="1">
      <alignment horizontal="left"/>
    </xf>
    <xf numFmtId="164" fontId="19" fillId="0" borderId="0" xfId="0" applyFont="1" applyFill="1" applyBorder="1" applyAlignment="1">
      <alignment horizontal="left"/>
    </xf>
    <xf numFmtId="164" fontId="5" fillId="4" borderId="0" xfId="0" applyFont="1" applyFill="1" applyBorder="1" applyAlignment="1">
      <alignment horizontal="right"/>
    </xf>
    <xf numFmtId="2" fontId="19" fillId="0" borderId="0" xfId="0" applyNumberFormat="1" applyFont="1" applyFill="1" applyBorder="1" applyAlignment="1" applyProtection="1">
      <alignment horizontal="right"/>
      <protection locked="0"/>
    </xf>
    <xf numFmtId="164" fontId="19" fillId="0" borderId="0" xfId="0" applyFont="1" applyFill="1" applyBorder="1" applyAlignment="1" applyProtection="1">
      <alignment horizontal="right"/>
      <protection locked="0"/>
    </xf>
    <xf numFmtId="164" fontId="3" fillId="0" borderId="0" xfId="0" applyFont="1" applyFill="1" applyBorder="1" applyAlignment="1" applyProtection="1">
      <alignment horizontal="right"/>
      <protection locked="0"/>
    </xf>
    <xf numFmtId="164" fontId="3" fillId="4" borderId="0" xfId="0" applyFont="1" applyFill="1" applyBorder="1" applyAlignment="1" applyProtection="1">
      <alignment horizontal="left"/>
    </xf>
    <xf numFmtId="164" fontId="3" fillId="4" borderId="0" xfId="0" applyFont="1" applyFill="1" applyBorder="1" applyAlignment="1" applyProtection="1">
      <alignment horizontal="left"/>
      <protection locked="0"/>
    </xf>
    <xf numFmtId="166" fontId="3" fillId="4" borderId="0" xfId="0" applyNumberFormat="1" applyFont="1" applyFill="1" applyBorder="1" applyProtection="1">
      <protection locked="0"/>
    </xf>
    <xf numFmtId="165" fontId="3" fillId="4" borderId="0" xfId="0" applyNumberFormat="1" applyFont="1" applyFill="1" applyBorder="1" applyProtection="1">
      <protection locked="0"/>
    </xf>
    <xf numFmtId="166" fontId="19" fillId="4" borderId="0" xfId="0" applyNumberFormat="1" applyFont="1" applyFill="1" applyBorder="1" applyProtection="1">
      <protection locked="0"/>
    </xf>
    <xf numFmtId="165" fontId="19" fillId="4" borderId="0" xfId="0" applyNumberFormat="1" applyFont="1" applyFill="1" applyBorder="1" applyProtection="1">
      <protection locked="0"/>
    </xf>
    <xf numFmtId="166" fontId="16" fillId="4" borderId="0" xfId="0" applyNumberFormat="1" applyFont="1" applyFill="1" applyBorder="1" applyProtection="1">
      <protection locked="0"/>
    </xf>
    <xf numFmtId="3" fontId="3" fillId="4" borderId="0" xfId="0" applyNumberFormat="1" applyFont="1" applyFill="1" applyBorder="1" applyProtection="1">
      <protection locked="0"/>
    </xf>
    <xf numFmtId="164" fontId="4" fillId="0" borderId="16" xfId="0" applyFont="1" applyFill="1" applyBorder="1"/>
    <xf numFmtId="164" fontId="4" fillId="0" borderId="17" xfId="0" applyFont="1" applyFill="1" applyBorder="1"/>
    <xf numFmtId="1" fontId="16" fillId="0" borderId="17" xfId="0" applyNumberFormat="1" applyFont="1" applyBorder="1" applyAlignment="1">
      <alignment horizontal="center"/>
    </xf>
    <xf numFmtId="164" fontId="3" fillId="0" borderId="17" xfId="0" applyFont="1" applyBorder="1"/>
    <xf numFmtId="164" fontId="4" fillId="0" borderId="17" xfId="0" applyFont="1" applyBorder="1" applyAlignment="1" applyProtection="1">
      <alignment horizontal="left"/>
    </xf>
    <xf numFmtId="164" fontId="3" fillId="0" borderId="17" xfId="0" applyFont="1" applyBorder="1" applyAlignment="1" applyProtection="1">
      <alignment horizontal="left"/>
    </xf>
    <xf numFmtId="164" fontId="3" fillId="0" borderId="17" xfId="0" applyFont="1" applyBorder="1" applyProtection="1"/>
    <xf numFmtId="164" fontId="4" fillId="0" borderId="18" xfId="0" applyFont="1" applyBorder="1" applyAlignment="1" applyProtection="1">
      <alignment horizontal="left"/>
    </xf>
    <xf numFmtId="164" fontId="19" fillId="0" borderId="17" xfId="0" applyFont="1" applyBorder="1" applyAlignment="1" applyProtection="1">
      <alignment horizontal="left"/>
    </xf>
    <xf numFmtId="164" fontId="3" fillId="0" borderId="17" xfId="2" applyFont="1" applyBorder="1" applyAlignment="1" applyProtection="1">
      <alignment horizontal="left"/>
    </xf>
    <xf numFmtId="164" fontId="11" fillId="0" borderId="17" xfId="0" applyFont="1" applyBorder="1" applyAlignment="1" applyProtection="1">
      <alignment horizontal="left"/>
    </xf>
    <xf numFmtId="164" fontId="3" fillId="0" borderId="17" xfId="0" applyFont="1" applyFill="1" applyBorder="1" applyAlignment="1" applyProtection="1">
      <alignment horizontal="left"/>
    </xf>
    <xf numFmtId="164" fontId="19" fillId="0" borderId="17" xfId="0" applyFont="1" applyFill="1" applyBorder="1" applyAlignment="1" applyProtection="1">
      <alignment horizontal="left"/>
    </xf>
    <xf numFmtId="164" fontId="3" fillId="0" borderId="19" xfId="0" applyFont="1" applyBorder="1" applyProtection="1"/>
    <xf numFmtId="164" fontId="4" fillId="0" borderId="17" xfId="0" applyFont="1" applyBorder="1" applyProtection="1"/>
    <xf numFmtId="164" fontId="6" fillId="0" borderId="0" xfId="0" applyFont="1" applyAlignment="1" applyProtection="1">
      <alignment horizontal="center"/>
    </xf>
  </cellXfs>
  <cellStyles count="3">
    <cellStyle name="Komma" xfId="1" builtinId="3"/>
    <cellStyle name="Normal" xfId="0" builtinId="0"/>
    <cellStyle name="Normal 2" xfId="2" xr:uid="{00000000-0005-0000-0000-000002000000}"/>
  </cellStyles>
  <dxfs count="1">
    <dxf>
      <font>
        <condense val="0"/>
        <extend val="0"/>
        <color indexed="53"/>
      </font>
    </dxf>
  </dxfs>
  <tableStyles count="0" defaultTableStyle="TableStyleMedium9" defaultPivotStyle="PivotStyleLight16"/>
  <colors>
    <mruColors>
      <color rgb="FFFFFF99"/>
      <color rgb="FF00FFFF"/>
      <color rgb="FF17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Likviditetsudvikling</a:t>
            </a:r>
            <a:r>
              <a:rPr lang="en-US" sz="1200" baseline="0"/>
              <a:t> ved piledyrkning </a:t>
            </a:r>
            <a:endParaRPr lang="da-DK" sz="1200">
              <a:effectLst/>
            </a:endParaRPr>
          </a:p>
        </c:rich>
      </c:tx>
      <c:layout>
        <c:manualLayout>
          <c:xMode val="edge"/>
          <c:yMode val="edge"/>
          <c:x val="0.33446977702490066"/>
          <c:y val="1.3421729076441814E-3"/>
        </c:manualLayout>
      </c:layout>
      <c:overlay val="1"/>
    </c:title>
    <c:autoTitleDeleted val="0"/>
    <c:plotArea>
      <c:layout>
        <c:manualLayout>
          <c:layoutTarget val="inner"/>
          <c:xMode val="edge"/>
          <c:yMode val="edge"/>
          <c:x val="0.12678552399308723"/>
          <c:y val="9.8442292117963875E-2"/>
          <c:w val="0.86015434297671023"/>
          <c:h val="0.83579449159517238"/>
        </c:manualLayout>
      </c:layout>
      <c:barChart>
        <c:barDir val="col"/>
        <c:grouping val="clustered"/>
        <c:varyColors val="0"/>
        <c:ser>
          <c:idx val="0"/>
          <c:order val="0"/>
          <c:tx>
            <c:strRef>
              <c:f>Likviditet!$A$72</c:f>
              <c:strCache>
                <c:ptCount val="1"/>
                <c:pt idx="0">
                  <c:v> De enkelte års likviditetsbidrag </c:v>
                </c:pt>
              </c:strCache>
            </c:strRef>
          </c:tx>
          <c:invertIfNegative val="0"/>
          <c:cat>
            <c:numRef>
              <c:f>Likviditet!$D$5:$AC$5</c:f>
              <c:numCache>
                <c:formatCode>General_)</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Likviditet!$D$72:$AC$72</c:f>
              <c:numCache>
                <c:formatCode>#,##0_);[Red]\(#,##0\)</c:formatCode>
                <c:ptCount val="26"/>
                <c:pt idx="0">
                  <c:v>-13333.46</c:v>
                </c:pt>
                <c:pt idx="1">
                  <c:v>-2714.75</c:v>
                </c:pt>
                <c:pt idx="2">
                  <c:v>1900</c:v>
                </c:pt>
                <c:pt idx="3">
                  <c:v>1511.7899999999972</c:v>
                </c:pt>
                <c:pt idx="4">
                  <c:v>1377.5</c:v>
                </c:pt>
                <c:pt idx="5">
                  <c:v>1900</c:v>
                </c:pt>
                <c:pt idx="6">
                  <c:v>4353.7899999999972</c:v>
                </c:pt>
                <c:pt idx="7">
                  <c:v>1377.5</c:v>
                </c:pt>
                <c:pt idx="8">
                  <c:v>1900</c:v>
                </c:pt>
                <c:pt idx="9">
                  <c:v>4353.7899999999972</c:v>
                </c:pt>
                <c:pt idx="10">
                  <c:v>1377.5</c:v>
                </c:pt>
                <c:pt idx="11">
                  <c:v>1900</c:v>
                </c:pt>
                <c:pt idx="12">
                  <c:v>4353.7899999999972</c:v>
                </c:pt>
                <c:pt idx="13">
                  <c:v>1377.5</c:v>
                </c:pt>
                <c:pt idx="14">
                  <c:v>1900</c:v>
                </c:pt>
                <c:pt idx="15">
                  <c:v>4353.7899999999972</c:v>
                </c:pt>
                <c:pt idx="16">
                  <c:v>1377.5</c:v>
                </c:pt>
                <c:pt idx="17">
                  <c:v>1900</c:v>
                </c:pt>
                <c:pt idx="18">
                  <c:v>-2010.0000000000036</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9739-4CF1-9ECC-3270CA3166CB}"/>
            </c:ext>
          </c:extLst>
        </c:ser>
        <c:ser>
          <c:idx val="1"/>
          <c:order val="1"/>
          <c:tx>
            <c:strRef>
              <c:f>Likviditet!$A$77</c:f>
              <c:strCache>
                <c:ptCount val="1"/>
                <c:pt idx="0">
                  <c:v> Akkumuleret likviditet inkl. rente </c:v>
                </c:pt>
              </c:strCache>
            </c:strRef>
          </c:tx>
          <c:invertIfNegative val="0"/>
          <c:cat>
            <c:numRef>
              <c:f>Likviditet!$D$5:$AC$5</c:f>
              <c:numCache>
                <c:formatCode>General_)</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Likviditet!$D$77:$AC$77</c:f>
              <c:numCache>
                <c:formatCode>#,##0_);[Red]\(#,##0\)</c:formatCode>
                <c:ptCount val="26"/>
                <c:pt idx="0">
                  <c:v>-13333.46</c:v>
                </c:pt>
                <c:pt idx="1">
                  <c:v>-16581.5484</c:v>
                </c:pt>
                <c:pt idx="2">
                  <c:v>-15344.810336</c:v>
                </c:pt>
                <c:pt idx="3">
                  <c:v>-14446.812749440003</c:v>
                </c:pt>
                <c:pt idx="4">
                  <c:v>-13647.185259417603</c:v>
                </c:pt>
                <c:pt idx="5">
                  <c:v>-12293.072669794308</c:v>
                </c:pt>
                <c:pt idx="6">
                  <c:v>-8431.0055765860834</c:v>
                </c:pt>
                <c:pt idx="7">
                  <c:v>-7390.7457996495268</c:v>
                </c:pt>
                <c:pt idx="8">
                  <c:v>-5786.3756316355075</c:v>
                </c:pt>
                <c:pt idx="9">
                  <c:v>-1664.0406569009306</c:v>
                </c:pt>
                <c:pt idx="10">
                  <c:v>-353.10228317696783</c:v>
                </c:pt>
                <c:pt idx="11">
                  <c:v>1532.7736254959534</c:v>
                </c:pt>
                <c:pt idx="12">
                  <c:v>5947.8745705157889</c:v>
                </c:pt>
                <c:pt idx="13">
                  <c:v>7563.2895533364208</c:v>
                </c:pt>
                <c:pt idx="14">
                  <c:v>9765.8211354698778</c:v>
                </c:pt>
                <c:pt idx="15">
                  <c:v>14510.24398088867</c:v>
                </c:pt>
                <c:pt idx="16">
                  <c:v>16468.153740124217</c:v>
                </c:pt>
                <c:pt idx="17">
                  <c:v>19026.879889729185</c:v>
                </c:pt>
                <c:pt idx="18">
                  <c:v>17777.95508531835</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9739-4CF1-9ECC-3270CA3166CB}"/>
            </c:ext>
          </c:extLst>
        </c:ser>
        <c:dLbls>
          <c:showLegendKey val="0"/>
          <c:showVal val="0"/>
          <c:showCatName val="0"/>
          <c:showSerName val="0"/>
          <c:showPercent val="0"/>
          <c:showBubbleSize val="0"/>
        </c:dLbls>
        <c:gapWidth val="150"/>
        <c:axId val="89692032"/>
        <c:axId val="90130688"/>
      </c:barChart>
      <c:catAx>
        <c:axId val="89692032"/>
        <c:scaling>
          <c:orientation val="minMax"/>
        </c:scaling>
        <c:delete val="0"/>
        <c:axPos val="b"/>
        <c:title>
          <c:tx>
            <c:rich>
              <a:bodyPr/>
              <a:lstStyle/>
              <a:p>
                <a:pPr>
                  <a:defRPr sz="1100"/>
                </a:pPr>
                <a:r>
                  <a:rPr lang="en-US" sz="1100"/>
                  <a:t>År efter etablering</a:t>
                </a:r>
              </a:p>
            </c:rich>
          </c:tx>
          <c:layout>
            <c:manualLayout>
              <c:xMode val="edge"/>
              <c:yMode val="edge"/>
              <c:x val="0.43084895765208786"/>
              <c:y val="0.93113864246817246"/>
            </c:manualLayout>
          </c:layout>
          <c:overlay val="0"/>
        </c:title>
        <c:numFmt formatCode="General_)" sourceLinked="1"/>
        <c:majorTickMark val="out"/>
        <c:minorTickMark val="none"/>
        <c:tickLblPos val="nextTo"/>
        <c:crossAx val="90130688"/>
        <c:crosses val="autoZero"/>
        <c:auto val="1"/>
        <c:lblAlgn val="ctr"/>
        <c:lblOffset val="100"/>
        <c:noMultiLvlLbl val="0"/>
      </c:catAx>
      <c:valAx>
        <c:axId val="90130688"/>
        <c:scaling>
          <c:orientation val="minMax"/>
        </c:scaling>
        <c:delete val="0"/>
        <c:axPos val="l"/>
        <c:majorGridlines/>
        <c:title>
          <c:tx>
            <c:rich>
              <a:bodyPr rot="-5400000" vert="horz"/>
              <a:lstStyle/>
              <a:p>
                <a:pPr>
                  <a:defRPr sz="1100"/>
                </a:pPr>
                <a:r>
                  <a:rPr lang="en-US" sz="1100"/>
                  <a:t>Likviditet</a:t>
                </a:r>
                <a:r>
                  <a:rPr lang="en-US" sz="1100" baseline="0"/>
                  <a:t> og likviditetsbidrag (</a:t>
                </a:r>
                <a:r>
                  <a:rPr lang="en-US" sz="1100"/>
                  <a:t>kr./ha)</a:t>
                </a:r>
              </a:p>
            </c:rich>
          </c:tx>
          <c:layout>
            <c:manualLayout>
              <c:xMode val="edge"/>
              <c:yMode val="edge"/>
              <c:x val="1.9245648968629442E-5"/>
              <c:y val="0.10096856239651951"/>
            </c:manualLayout>
          </c:layout>
          <c:overlay val="0"/>
        </c:title>
        <c:numFmt formatCode="#,##0" sourceLinked="0"/>
        <c:majorTickMark val="out"/>
        <c:minorTickMark val="none"/>
        <c:tickLblPos val="nextTo"/>
        <c:crossAx val="89692032"/>
        <c:crosses val="autoZero"/>
        <c:crossBetween val="between"/>
      </c:valAx>
    </c:plotArea>
    <c:legend>
      <c:legendPos val="b"/>
      <c:layout>
        <c:manualLayout>
          <c:xMode val="edge"/>
          <c:yMode val="edge"/>
          <c:x val="0.12045726949147649"/>
          <c:y val="0.10799096153636721"/>
          <c:w val="0.43935162971885144"/>
          <c:h val="0.12668694768614905"/>
        </c:manualLayout>
      </c:layout>
      <c:overlay val="0"/>
      <c:txPr>
        <a:bodyPr/>
        <a:lstStyle/>
        <a:p>
          <a:pPr>
            <a:defRPr sz="1100"/>
          </a:pPr>
          <a:endParaRPr lang="da-DK"/>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Likviditetsudvikling ved piledyrkning </a:t>
            </a:r>
            <a:endParaRPr lang="da-DK" sz="1000"/>
          </a:p>
        </c:rich>
      </c:tx>
      <c:layout>
        <c:manualLayout>
          <c:xMode val="edge"/>
          <c:yMode val="edge"/>
          <c:x val="0.33446977702490066"/>
          <c:y val="1.3421729076441814E-3"/>
        </c:manualLayout>
      </c:layout>
      <c:overlay val="1"/>
    </c:title>
    <c:autoTitleDeleted val="0"/>
    <c:plotArea>
      <c:layout>
        <c:manualLayout>
          <c:layoutTarget val="inner"/>
          <c:xMode val="edge"/>
          <c:yMode val="edge"/>
          <c:x val="0.12678552399308723"/>
          <c:y val="9.8442292117963875E-2"/>
          <c:w val="0.86015434297671023"/>
          <c:h val="0.82741214080703962"/>
        </c:manualLayout>
      </c:layout>
      <c:barChart>
        <c:barDir val="col"/>
        <c:grouping val="clustered"/>
        <c:varyColors val="0"/>
        <c:ser>
          <c:idx val="0"/>
          <c:order val="0"/>
          <c:tx>
            <c:strRef>
              <c:f>Likviditet!$A$72</c:f>
              <c:strCache>
                <c:ptCount val="1"/>
                <c:pt idx="0">
                  <c:v> De enkelte års likviditetsbidrag </c:v>
                </c:pt>
              </c:strCache>
            </c:strRef>
          </c:tx>
          <c:invertIfNegative val="0"/>
          <c:cat>
            <c:numRef>
              <c:f>Likviditet!$D$5:$AC$5</c:f>
              <c:numCache>
                <c:formatCode>General_)</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Likviditet!$D$72:$V$72</c:f>
              <c:numCache>
                <c:formatCode>#,##0_);[Red]\(#,##0\)</c:formatCode>
                <c:ptCount val="19"/>
                <c:pt idx="0">
                  <c:v>-13333.46</c:v>
                </c:pt>
                <c:pt idx="1">
                  <c:v>-2714.75</c:v>
                </c:pt>
                <c:pt idx="2">
                  <c:v>1900</c:v>
                </c:pt>
                <c:pt idx="3">
                  <c:v>1511.7899999999972</c:v>
                </c:pt>
                <c:pt idx="4">
                  <c:v>1377.5</c:v>
                </c:pt>
                <c:pt idx="5">
                  <c:v>1900</c:v>
                </c:pt>
                <c:pt idx="6">
                  <c:v>4353.7899999999972</c:v>
                </c:pt>
                <c:pt idx="7">
                  <c:v>1377.5</c:v>
                </c:pt>
                <c:pt idx="8">
                  <c:v>1900</c:v>
                </c:pt>
                <c:pt idx="9">
                  <c:v>4353.7899999999972</c:v>
                </c:pt>
                <c:pt idx="10">
                  <c:v>1377.5</c:v>
                </c:pt>
                <c:pt idx="11">
                  <c:v>1900</c:v>
                </c:pt>
                <c:pt idx="12">
                  <c:v>4353.7899999999972</c:v>
                </c:pt>
                <c:pt idx="13">
                  <c:v>1377.5</c:v>
                </c:pt>
                <c:pt idx="14">
                  <c:v>1900</c:v>
                </c:pt>
                <c:pt idx="15">
                  <c:v>4353.7899999999972</c:v>
                </c:pt>
                <c:pt idx="16">
                  <c:v>1377.5</c:v>
                </c:pt>
                <c:pt idx="17">
                  <c:v>1900</c:v>
                </c:pt>
                <c:pt idx="18">
                  <c:v>-2010.0000000000036</c:v>
                </c:pt>
              </c:numCache>
            </c:numRef>
          </c:val>
          <c:extLst>
            <c:ext xmlns:c16="http://schemas.microsoft.com/office/drawing/2014/chart" uri="{C3380CC4-5D6E-409C-BE32-E72D297353CC}">
              <c16:uniqueId val="{00000000-BD83-4512-84B0-61F5D474956C}"/>
            </c:ext>
          </c:extLst>
        </c:ser>
        <c:ser>
          <c:idx val="1"/>
          <c:order val="1"/>
          <c:tx>
            <c:strRef>
              <c:f>Likviditet!$A$77</c:f>
              <c:strCache>
                <c:ptCount val="1"/>
                <c:pt idx="0">
                  <c:v> Akkumuleret likviditet inkl. rente </c:v>
                </c:pt>
              </c:strCache>
            </c:strRef>
          </c:tx>
          <c:invertIfNegative val="0"/>
          <c:cat>
            <c:numRef>
              <c:f>Likviditet!$D$5:$AC$5</c:f>
              <c:numCache>
                <c:formatCode>General_)</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Likviditet!$D$77:$V$77</c:f>
              <c:numCache>
                <c:formatCode>#,##0_);[Red]\(#,##0\)</c:formatCode>
                <c:ptCount val="19"/>
                <c:pt idx="0">
                  <c:v>-13333.46</c:v>
                </c:pt>
                <c:pt idx="1">
                  <c:v>-16581.5484</c:v>
                </c:pt>
                <c:pt idx="2">
                  <c:v>-15344.810336</c:v>
                </c:pt>
                <c:pt idx="3">
                  <c:v>-14446.812749440003</c:v>
                </c:pt>
                <c:pt idx="4">
                  <c:v>-13647.185259417603</c:v>
                </c:pt>
                <c:pt idx="5">
                  <c:v>-12293.072669794308</c:v>
                </c:pt>
                <c:pt idx="6">
                  <c:v>-8431.0055765860834</c:v>
                </c:pt>
                <c:pt idx="7">
                  <c:v>-7390.7457996495268</c:v>
                </c:pt>
                <c:pt idx="8">
                  <c:v>-5786.3756316355075</c:v>
                </c:pt>
                <c:pt idx="9">
                  <c:v>-1664.0406569009306</c:v>
                </c:pt>
                <c:pt idx="10">
                  <c:v>-353.10228317696783</c:v>
                </c:pt>
                <c:pt idx="11">
                  <c:v>1532.7736254959534</c:v>
                </c:pt>
                <c:pt idx="12">
                  <c:v>5947.8745705157889</c:v>
                </c:pt>
                <c:pt idx="13">
                  <c:v>7563.2895533364208</c:v>
                </c:pt>
                <c:pt idx="14">
                  <c:v>9765.8211354698778</c:v>
                </c:pt>
                <c:pt idx="15">
                  <c:v>14510.24398088867</c:v>
                </c:pt>
                <c:pt idx="16">
                  <c:v>16468.153740124217</c:v>
                </c:pt>
                <c:pt idx="17">
                  <c:v>19026.879889729185</c:v>
                </c:pt>
                <c:pt idx="18">
                  <c:v>17777.95508531835</c:v>
                </c:pt>
              </c:numCache>
            </c:numRef>
          </c:val>
          <c:extLst>
            <c:ext xmlns:c16="http://schemas.microsoft.com/office/drawing/2014/chart" uri="{C3380CC4-5D6E-409C-BE32-E72D297353CC}">
              <c16:uniqueId val="{00000001-BD83-4512-84B0-61F5D474956C}"/>
            </c:ext>
          </c:extLst>
        </c:ser>
        <c:dLbls>
          <c:showLegendKey val="0"/>
          <c:showVal val="0"/>
          <c:showCatName val="0"/>
          <c:showSerName val="0"/>
          <c:showPercent val="0"/>
          <c:showBubbleSize val="0"/>
        </c:dLbls>
        <c:gapWidth val="150"/>
        <c:axId val="109214720"/>
        <c:axId val="114689152"/>
      </c:barChart>
      <c:catAx>
        <c:axId val="109214720"/>
        <c:scaling>
          <c:orientation val="minMax"/>
        </c:scaling>
        <c:delete val="0"/>
        <c:axPos val="b"/>
        <c:title>
          <c:tx>
            <c:rich>
              <a:bodyPr/>
              <a:lstStyle/>
              <a:p>
                <a:pPr>
                  <a:defRPr/>
                </a:pPr>
                <a:r>
                  <a:rPr lang="en-US"/>
                  <a:t>År efter etablering</a:t>
                </a:r>
              </a:p>
            </c:rich>
          </c:tx>
          <c:layout>
            <c:manualLayout>
              <c:xMode val="edge"/>
              <c:yMode val="edge"/>
              <c:x val="0.43084895765208786"/>
              <c:y val="0.93113864246817246"/>
            </c:manualLayout>
          </c:layout>
          <c:overlay val="0"/>
        </c:title>
        <c:numFmt formatCode="General_)" sourceLinked="1"/>
        <c:majorTickMark val="out"/>
        <c:minorTickMark val="none"/>
        <c:tickLblPos val="nextTo"/>
        <c:crossAx val="114689152"/>
        <c:crosses val="autoZero"/>
        <c:auto val="1"/>
        <c:lblAlgn val="ctr"/>
        <c:lblOffset val="100"/>
        <c:noMultiLvlLbl val="0"/>
      </c:catAx>
      <c:valAx>
        <c:axId val="114689152"/>
        <c:scaling>
          <c:orientation val="minMax"/>
          <c:max val="40000"/>
          <c:min val="-15000"/>
        </c:scaling>
        <c:delete val="0"/>
        <c:axPos val="l"/>
        <c:majorGridlines/>
        <c:title>
          <c:tx>
            <c:rich>
              <a:bodyPr rot="-5400000" vert="horz"/>
              <a:lstStyle/>
              <a:p>
                <a:pPr>
                  <a:defRPr/>
                </a:pPr>
                <a:r>
                  <a:rPr lang="en-US"/>
                  <a:t>Likviditet og likviditetsbidrag (kr./ha)</a:t>
                </a:r>
              </a:p>
            </c:rich>
          </c:tx>
          <c:layout>
            <c:manualLayout>
              <c:xMode val="edge"/>
              <c:yMode val="edge"/>
              <c:x val="1.9245648968629442E-5"/>
              <c:y val="0.10096856239651951"/>
            </c:manualLayout>
          </c:layout>
          <c:overlay val="0"/>
        </c:title>
        <c:numFmt formatCode="#,##0" sourceLinked="0"/>
        <c:majorTickMark val="out"/>
        <c:minorTickMark val="none"/>
        <c:tickLblPos val="nextTo"/>
        <c:crossAx val="109214720"/>
        <c:crosses val="autoZero"/>
        <c:crossBetween val="between"/>
        <c:majorUnit val="5000"/>
      </c:valAx>
    </c:plotArea>
    <c:legend>
      <c:legendPos val="b"/>
      <c:layout>
        <c:manualLayout>
          <c:xMode val="edge"/>
          <c:yMode val="edge"/>
          <c:x val="0.12045726949147649"/>
          <c:y val="0.10799096153636721"/>
          <c:w val="0.43935162971885144"/>
          <c:h val="0.12668694768614905"/>
        </c:manualLayout>
      </c:layout>
      <c:overlay val="0"/>
    </c:legend>
    <c:plotVisOnly val="1"/>
    <c:dispBlanksAs val="gap"/>
    <c:showDLblsOverMax val="0"/>
  </c:chart>
  <c:txPr>
    <a:bodyPr/>
    <a:lstStyle/>
    <a:p>
      <a:pPr>
        <a:defRPr sz="1000"/>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Likviditetsudvikling</a:t>
            </a:r>
            <a:r>
              <a:rPr lang="en-US" sz="1600" baseline="0"/>
              <a:t> ved piledyrkning </a:t>
            </a:r>
            <a:endParaRPr lang="da-DK" sz="1000">
              <a:effectLst/>
            </a:endParaRPr>
          </a:p>
        </c:rich>
      </c:tx>
      <c:layout>
        <c:manualLayout>
          <c:xMode val="edge"/>
          <c:yMode val="edge"/>
          <c:x val="0.32541723213681018"/>
          <c:y val="9.7244480731117945E-3"/>
        </c:manualLayout>
      </c:layout>
      <c:overlay val="1"/>
    </c:title>
    <c:autoTitleDeleted val="0"/>
    <c:plotArea>
      <c:layout>
        <c:manualLayout>
          <c:layoutTarget val="inner"/>
          <c:xMode val="edge"/>
          <c:yMode val="edge"/>
          <c:x val="0.1199961644879667"/>
          <c:y val="9.8442292117963875E-2"/>
          <c:w val="0.86694372471354209"/>
          <c:h val="0.83579449159517238"/>
        </c:manualLayout>
      </c:layout>
      <c:barChart>
        <c:barDir val="col"/>
        <c:grouping val="clustered"/>
        <c:varyColors val="0"/>
        <c:ser>
          <c:idx val="0"/>
          <c:order val="0"/>
          <c:tx>
            <c:strRef>
              <c:f>Likviditet!$A$72</c:f>
              <c:strCache>
                <c:ptCount val="1"/>
                <c:pt idx="0">
                  <c:v> De enkelte års likviditetsbidrag </c:v>
                </c:pt>
              </c:strCache>
            </c:strRef>
          </c:tx>
          <c:invertIfNegative val="0"/>
          <c:cat>
            <c:numRef>
              <c:f>Likviditet!$D$5:$AC$5</c:f>
              <c:numCache>
                <c:formatCode>General_)</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Likviditet!$D$72:$AC$72</c:f>
              <c:numCache>
                <c:formatCode>#,##0_);[Red]\(#,##0\)</c:formatCode>
                <c:ptCount val="26"/>
                <c:pt idx="0">
                  <c:v>-13333.46</c:v>
                </c:pt>
                <c:pt idx="1">
                  <c:v>-2714.75</c:v>
                </c:pt>
                <c:pt idx="2">
                  <c:v>1900</c:v>
                </c:pt>
                <c:pt idx="3">
                  <c:v>1511.7899999999972</c:v>
                </c:pt>
                <c:pt idx="4">
                  <c:v>1377.5</c:v>
                </c:pt>
                <c:pt idx="5">
                  <c:v>1900</c:v>
                </c:pt>
                <c:pt idx="6">
                  <c:v>4353.7899999999972</c:v>
                </c:pt>
                <c:pt idx="7">
                  <c:v>1377.5</c:v>
                </c:pt>
                <c:pt idx="8">
                  <c:v>1900</c:v>
                </c:pt>
                <c:pt idx="9">
                  <c:v>4353.7899999999972</c:v>
                </c:pt>
                <c:pt idx="10">
                  <c:v>1377.5</c:v>
                </c:pt>
                <c:pt idx="11">
                  <c:v>1900</c:v>
                </c:pt>
                <c:pt idx="12">
                  <c:v>4353.7899999999972</c:v>
                </c:pt>
                <c:pt idx="13">
                  <c:v>1377.5</c:v>
                </c:pt>
                <c:pt idx="14">
                  <c:v>1900</c:v>
                </c:pt>
                <c:pt idx="15">
                  <c:v>4353.7899999999972</c:v>
                </c:pt>
                <c:pt idx="16">
                  <c:v>1377.5</c:v>
                </c:pt>
                <c:pt idx="17">
                  <c:v>1900</c:v>
                </c:pt>
                <c:pt idx="18">
                  <c:v>-2010.0000000000036</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7CDE-4426-BB74-613EF970947C}"/>
            </c:ext>
          </c:extLst>
        </c:ser>
        <c:ser>
          <c:idx val="1"/>
          <c:order val="1"/>
          <c:tx>
            <c:strRef>
              <c:f>Likviditet!$A$77</c:f>
              <c:strCache>
                <c:ptCount val="1"/>
                <c:pt idx="0">
                  <c:v> Akkumuleret likviditet inkl. rente </c:v>
                </c:pt>
              </c:strCache>
            </c:strRef>
          </c:tx>
          <c:invertIfNegative val="0"/>
          <c:cat>
            <c:numRef>
              <c:f>Likviditet!$D$5:$AC$5</c:f>
              <c:numCache>
                <c:formatCode>General_)</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Likviditet!$D$77:$AC$77</c:f>
              <c:numCache>
                <c:formatCode>#,##0_);[Red]\(#,##0\)</c:formatCode>
                <c:ptCount val="26"/>
                <c:pt idx="0">
                  <c:v>-13333.46</c:v>
                </c:pt>
                <c:pt idx="1">
                  <c:v>-16581.5484</c:v>
                </c:pt>
                <c:pt idx="2">
                  <c:v>-15344.810336</c:v>
                </c:pt>
                <c:pt idx="3">
                  <c:v>-14446.812749440003</c:v>
                </c:pt>
                <c:pt idx="4">
                  <c:v>-13647.185259417603</c:v>
                </c:pt>
                <c:pt idx="5">
                  <c:v>-12293.072669794308</c:v>
                </c:pt>
                <c:pt idx="6">
                  <c:v>-8431.0055765860834</c:v>
                </c:pt>
                <c:pt idx="7">
                  <c:v>-7390.7457996495268</c:v>
                </c:pt>
                <c:pt idx="8">
                  <c:v>-5786.3756316355075</c:v>
                </c:pt>
                <c:pt idx="9">
                  <c:v>-1664.0406569009306</c:v>
                </c:pt>
                <c:pt idx="10">
                  <c:v>-353.10228317696783</c:v>
                </c:pt>
                <c:pt idx="11">
                  <c:v>1532.7736254959534</c:v>
                </c:pt>
                <c:pt idx="12">
                  <c:v>5947.8745705157889</c:v>
                </c:pt>
                <c:pt idx="13">
                  <c:v>7563.2895533364208</c:v>
                </c:pt>
                <c:pt idx="14">
                  <c:v>9765.8211354698778</c:v>
                </c:pt>
                <c:pt idx="15">
                  <c:v>14510.24398088867</c:v>
                </c:pt>
                <c:pt idx="16">
                  <c:v>16468.153740124217</c:v>
                </c:pt>
                <c:pt idx="17">
                  <c:v>19026.879889729185</c:v>
                </c:pt>
                <c:pt idx="18">
                  <c:v>17777.95508531835</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1-7CDE-4426-BB74-613EF970947C}"/>
            </c:ext>
          </c:extLst>
        </c:ser>
        <c:dLbls>
          <c:showLegendKey val="0"/>
          <c:showVal val="0"/>
          <c:showCatName val="0"/>
          <c:showSerName val="0"/>
          <c:showPercent val="0"/>
          <c:showBubbleSize val="0"/>
        </c:dLbls>
        <c:gapWidth val="150"/>
        <c:axId val="98082176"/>
        <c:axId val="98084352"/>
      </c:barChart>
      <c:catAx>
        <c:axId val="98082176"/>
        <c:scaling>
          <c:orientation val="minMax"/>
        </c:scaling>
        <c:delete val="0"/>
        <c:axPos val="b"/>
        <c:title>
          <c:tx>
            <c:rich>
              <a:bodyPr/>
              <a:lstStyle/>
              <a:p>
                <a:pPr>
                  <a:defRPr sz="1100"/>
                </a:pPr>
                <a:r>
                  <a:rPr lang="en-US" sz="1100"/>
                  <a:t>År efter etablering</a:t>
                </a:r>
              </a:p>
            </c:rich>
          </c:tx>
          <c:layout>
            <c:manualLayout>
              <c:xMode val="edge"/>
              <c:yMode val="edge"/>
              <c:x val="0.46253302407995461"/>
              <c:y val="0.94674228786541126"/>
            </c:manualLayout>
          </c:layout>
          <c:overlay val="0"/>
        </c:title>
        <c:numFmt formatCode="General_)" sourceLinked="1"/>
        <c:majorTickMark val="out"/>
        <c:minorTickMark val="none"/>
        <c:tickLblPos val="nextTo"/>
        <c:crossAx val="98084352"/>
        <c:crosses val="autoZero"/>
        <c:auto val="1"/>
        <c:lblAlgn val="ctr"/>
        <c:lblOffset val="100"/>
        <c:noMultiLvlLbl val="0"/>
      </c:catAx>
      <c:valAx>
        <c:axId val="98084352"/>
        <c:scaling>
          <c:orientation val="minMax"/>
        </c:scaling>
        <c:delete val="0"/>
        <c:axPos val="l"/>
        <c:majorGridlines/>
        <c:title>
          <c:tx>
            <c:rich>
              <a:bodyPr rot="-5400000" vert="horz"/>
              <a:lstStyle/>
              <a:p>
                <a:pPr>
                  <a:defRPr sz="1100"/>
                </a:pPr>
                <a:r>
                  <a:rPr lang="en-US" sz="1100"/>
                  <a:t>Likviditet</a:t>
                </a:r>
                <a:r>
                  <a:rPr lang="en-US" sz="1100" baseline="0"/>
                  <a:t> og likviditetsbidrag (</a:t>
                </a:r>
                <a:r>
                  <a:rPr lang="en-US" sz="1100"/>
                  <a:t>kr./ha)</a:t>
                </a:r>
              </a:p>
            </c:rich>
          </c:tx>
          <c:layout>
            <c:manualLayout>
              <c:xMode val="edge"/>
              <c:yMode val="edge"/>
              <c:x val="4.5454937601826324E-3"/>
              <c:y val="0.26023411739152297"/>
            </c:manualLayout>
          </c:layout>
          <c:overlay val="0"/>
        </c:title>
        <c:numFmt formatCode="#,##0" sourceLinked="0"/>
        <c:majorTickMark val="out"/>
        <c:minorTickMark val="none"/>
        <c:tickLblPos val="nextTo"/>
        <c:crossAx val="98082176"/>
        <c:crosses val="autoZero"/>
        <c:crossBetween val="between"/>
      </c:valAx>
    </c:plotArea>
    <c:legend>
      <c:legendPos val="b"/>
      <c:layout>
        <c:manualLayout>
          <c:xMode val="edge"/>
          <c:yMode val="edge"/>
          <c:x val="7.7457551708795924E-2"/>
          <c:y val="0.16666781522679341"/>
          <c:w val="0.43935162971885144"/>
          <c:h val="0.12668694768614905"/>
        </c:manualLayout>
      </c:layout>
      <c:overlay val="0"/>
      <c:txPr>
        <a:bodyPr/>
        <a:lstStyle/>
        <a:p>
          <a:pPr>
            <a:defRPr sz="1100"/>
          </a:pPr>
          <a:endParaRPr lang="da-DK"/>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3" dropStyle="combo" dx="16" fmlaLink="FAKTKOL!$K$3" fmlaRange="FAKTKOL!$J$2:$J$4" sel="2" val="0"/>
</file>

<file path=xl/ctrlProps/ctrlProp2.xml><?xml version="1.0" encoding="utf-8"?>
<formControlPr xmlns="http://schemas.microsoft.com/office/spreadsheetml/2009/9/main" objectType="Drop" dropLines="2" dropStyle="combo" dx="16" fmlaLink="FAKTKOL!$K$2" fmlaRange="FAKTKOL!$J$3:$J$4" sel="1" val="0"/>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http://www.landbrugsinfo.dk/Planteavl/Afgroeder/Energiafgroeder/pil-energiskov/Sider/pl_11_734.aspx"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109902</xdr:colOff>
      <xdr:row>5</xdr:row>
      <xdr:rowOff>43972</xdr:rowOff>
    </xdr:from>
    <xdr:to>
      <xdr:col>9</xdr:col>
      <xdr:colOff>121626</xdr:colOff>
      <xdr:row>17</xdr:row>
      <xdr:rowOff>65943</xdr:rowOff>
    </xdr:to>
    <xdr:sp macro="" textlink="">
      <xdr:nvSpPr>
        <xdr:cNvPr id="2" name="Tekstboks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4007825" y="1172318"/>
          <a:ext cx="2436936" cy="20588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800" b="1">
              <a:solidFill>
                <a:schemeClr val="dk1"/>
              </a:solidFill>
              <a:latin typeface="Arial" pitchFamily="34" charset="0"/>
              <a:ea typeface="+mn-ea"/>
              <a:cs typeface="Arial" pitchFamily="34" charset="0"/>
            </a:rPr>
            <a:t>Vejledning:</a:t>
          </a:r>
          <a:r>
            <a:rPr lang="da-DK" sz="800" b="0">
              <a:solidFill>
                <a:schemeClr val="dk1"/>
              </a:solidFill>
              <a:latin typeface="Arial" pitchFamily="34" charset="0"/>
              <a:ea typeface="+mn-ea"/>
              <a:cs typeface="Arial" pitchFamily="34" charset="0"/>
            </a:rPr>
            <a:t> Det er primært</a:t>
          </a:r>
          <a:r>
            <a:rPr lang="da-DK" sz="800" b="0" baseline="0">
              <a:solidFill>
                <a:schemeClr val="dk1"/>
              </a:solidFill>
              <a:latin typeface="Arial" pitchFamily="34" charset="0"/>
              <a:ea typeface="+mn-ea"/>
              <a:cs typeface="Arial" pitchFamily="34" charset="0"/>
            </a:rPr>
            <a:t> værdier i felter med gul skrift, som kan være relevante at ændre. </a:t>
          </a:r>
          <a:endParaRPr lang="da-DK" sz="800" b="0">
            <a:solidFill>
              <a:schemeClr val="dk1"/>
            </a:solidFill>
            <a:latin typeface="Arial" pitchFamily="34" charset="0"/>
            <a:ea typeface="+mn-ea"/>
            <a:cs typeface="Arial" pitchFamily="34" charset="0"/>
          </a:endParaRPr>
        </a:p>
        <a:p>
          <a:r>
            <a:rPr lang="da-DK" sz="800" b="1">
              <a:latin typeface="Arial" pitchFamily="34" charset="0"/>
              <a:cs typeface="Arial" pitchFamily="34" charset="0"/>
            </a:rPr>
            <a:t>Bemærk:</a:t>
          </a:r>
          <a:r>
            <a:rPr lang="da-DK" sz="800" b="0">
              <a:latin typeface="Arial" pitchFamily="34" charset="0"/>
              <a:cs typeface="Arial" pitchFamily="34" charset="0"/>
            </a:rPr>
            <a:t> Kalkulen</a:t>
          </a:r>
          <a:r>
            <a:rPr lang="da-DK" sz="800" b="0" baseline="0">
              <a:latin typeface="Arial" pitchFamily="34" charset="0"/>
              <a:cs typeface="Arial" pitchFamily="34" charset="0"/>
            </a:rPr>
            <a:t> er kun vejledende. For mange af faktorerne foreligger der kun et beskedent datagrundlag, ligesom der kan være betydelig usikkerhed mht. omkostningernes størrelse i praksis. </a:t>
          </a:r>
        </a:p>
        <a:p>
          <a:endParaRPr lang="da-DK" sz="800" b="0" baseline="0">
            <a:latin typeface="Arial" pitchFamily="34" charset="0"/>
            <a:cs typeface="Arial" pitchFamily="34" charset="0"/>
          </a:endParaRPr>
        </a:p>
        <a:p>
          <a:r>
            <a:rPr lang="da-DK" sz="800" b="0" baseline="0">
              <a:latin typeface="Arial" pitchFamily="34" charset="0"/>
              <a:cs typeface="Arial" pitchFamily="34" charset="0"/>
            </a:rPr>
            <a:t>Opmærksomheden henledes især på følgende faktorer, som kan have stor indflydelse på dækningsbidraget:</a:t>
          </a:r>
        </a:p>
        <a:p>
          <a:r>
            <a:rPr lang="da-DK" sz="800" b="0" baseline="0">
              <a:latin typeface="Arial" pitchFamily="34" charset="0"/>
              <a:cs typeface="Arial" pitchFamily="34" charset="0"/>
            </a:rPr>
            <a:t>-  Aftalt afregningspris</a:t>
          </a:r>
        </a:p>
        <a:p>
          <a:r>
            <a:rPr lang="da-DK" sz="800" b="0">
              <a:latin typeface="Arial" pitchFamily="34" charset="0"/>
              <a:cs typeface="Arial" pitchFamily="34" charset="0"/>
            </a:rPr>
            <a:t>-  Udbytteniveau</a:t>
          </a:r>
        </a:p>
        <a:p>
          <a:r>
            <a:rPr lang="da-DK" sz="800" b="0">
              <a:latin typeface="Arial" pitchFamily="34" charset="0"/>
              <a:cs typeface="Arial" pitchFamily="34" charset="0"/>
            </a:rPr>
            <a:t>-  Gødningsmængde</a:t>
          </a:r>
          <a:r>
            <a:rPr lang="da-DK" sz="800" b="0" baseline="0">
              <a:latin typeface="Arial" pitchFamily="34" charset="0"/>
              <a:cs typeface="Arial" pitchFamily="34" charset="0"/>
            </a:rPr>
            <a:t> og gødningstype</a:t>
          </a:r>
        </a:p>
        <a:p>
          <a:r>
            <a:rPr lang="da-DK" sz="800" b="0" baseline="0">
              <a:latin typeface="Arial" pitchFamily="34" charset="0"/>
              <a:cs typeface="Arial" pitchFamily="34" charset="0"/>
            </a:rPr>
            <a:t>-  Høstomkostninger</a:t>
          </a:r>
        </a:p>
        <a:p>
          <a:r>
            <a:rPr lang="da-DK" sz="800" b="0" baseline="0">
              <a:latin typeface="Arial" pitchFamily="34" charset="0"/>
              <a:cs typeface="Arial" pitchFamily="34" charset="0"/>
            </a:rPr>
            <a:t>-  Transportomkostninger</a:t>
          </a:r>
        </a:p>
        <a:p>
          <a:r>
            <a:rPr lang="da-DK" sz="800" b="0">
              <a:latin typeface="Arial" pitchFamily="34" charset="0"/>
              <a:cs typeface="Arial" pitchFamily="34" charset="0"/>
            </a:rPr>
            <a:t>Se desuden detaljeret</a:t>
          </a:r>
          <a:r>
            <a:rPr lang="da-DK" sz="800" b="0" baseline="0">
              <a:latin typeface="Arial" pitchFamily="34" charset="0"/>
              <a:cs typeface="Arial" pitchFamily="34" charset="0"/>
            </a:rPr>
            <a:t> </a:t>
          </a:r>
          <a:r>
            <a:rPr lang="da-DK" sz="800" b="0" baseline="0">
              <a:solidFill>
                <a:schemeClr val="tx2"/>
              </a:solidFill>
              <a:latin typeface="Arial" pitchFamily="34" charset="0"/>
              <a:cs typeface="Arial" pitchFamily="34" charset="0"/>
            </a:rPr>
            <a:t>beskrivelse </a:t>
          </a:r>
          <a:r>
            <a:rPr lang="da-DK" sz="800" b="0" baseline="0">
              <a:latin typeface="Arial" pitchFamily="34" charset="0"/>
              <a:cs typeface="Arial" pitchFamily="34" charset="0"/>
            </a:rPr>
            <a:t>af kalkulerne.</a:t>
          </a:r>
          <a:endParaRPr lang="da-DK" sz="800" b="0">
            <a:latin typeface="Arial" pitchFamily="34" charset="0"/>
            <a:cs typeface="Arial" pitchFamily="34" charset="0"/>
          </a:endParaRPr>
        </a:p>
      </xdr:txBody>
    </xdr:sp>
    <xdr:clientData/>
  </xdr:twoCellAnchor>
  <xdr:twoCellAnchor>
    <xdr:from>
      <xdr:col>5</xdr:col>
      <xdr:colOff>124556</xdr:colOff>
      <xdr:row>1</xdr:row>
      <xdr:rowOff>7332</xdr:rowOff>
    </xdr:from>
    <xdr:to>
      <xdr:col>9</xdr:col>
      <xdr:colOff>117230</xdr:colOff>
      <xdr:row>5</xdr:row>
      <xdr:rowOff>29308</xdr:rowOff>
    </xdr:to>
    <xdr:sp macro="" textlink="">
      <xdr:nvSpPr>
        <xdr:cNvPr id="3" name="Tekstboks 2">
          <a:extLst>
            <a:ext uri="{FF2B5EF4-FFF2-40B4-BE49-F238E27FC236}">
              <a16:creationId xmlns:a16="http://schemas.microsoft.com/office/drawing/2014/main" id="{00000000-0008-0000-0000-000003000000}"/>
            </a:ext>
          </a:extLst>
        </xdr:cNvPr>
        <xdr:cNvSpPr txBox="1"/>
      </xdr:nvSpPr>
      <xdr:spPr>
        <a:xfrm>
          <a:off x="4022479" y="359024"/>
          <a:ext cx="2417886" cy="798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a-DK" sz="900">
              <a:solidFill>
                <a:schemeClr val="dk1"/>
              </a:solidFill>
              <a:latin typeface="Arial" pitchFamily="34" charset="0"/>
              <a:ea typeface="+mn-ea"/>
              <a:cs typeface="Arial" pitchFamily="34" charset="0"/>
            </a:rPr>
            <a:t>Dato: 07.11.2022</a:t>
          </a:r>
          <a:endParaRPr lang="da-DK" sz="900">
            <a:solidFill>
              <a:schemeClr val="tx1"/>
            </a:solidFill>
            <a:latin typeface="Arial" pitchFamily="34" charset="0"/>
            <a:ea typeface="+mn-ea"/>
            <a:cs typeface="Arial" pitchFamily="34" charset="0"/>
          </a:endParaRPr>
        </a:p>
        <a:p>
          <a:r>
            <a:rPr lang="da-DK" sz="900">
              <a:solidFill>
                <a:schemeClr val="dk1"/>
              </a:solidFill>
              <a:latin typeface="Arial" pitchFamily="34" charset="0"/>
              <a:ea typeface="+mn-ea"/>
              <a:cs typeface="Arial" pitchFamily="34" charset="0"/>
            </a:rPr>
            <a:t>Version: 3,00</a:t>
          </a:r>
        </a:p>
        <a:p>
          <a:r>
            <a:rPr lang="da-DK" sz="900">
              <a:solidFill>
                <a:schemeClr val="dk1"/>
              </a:solidFill>
              <a:latin typeface="Arial" pitchFamily="34" charset="0"/>
              <a:ea typeface="+mn-ea"/>
              <a:cs typeface="Arial" pitchFamily="34" charset="0"/>
            </a:rPr>
            <a:t>Ansvarlig: Søren Ugilt Larsen, AgroTech og</a:t>
          </a:r>
        </a:p>
        <a:p>
          <a:r>
            <a:rPr lang="da-DK" sz="900">
              <a:latin typeface="Arial" pitchFamily="34" charset="0"/>
              <a:cs typeface="Arial" pitchFamily="34" charset="0"/>
            </a:rPr>
            <a:t>Karen Jørgensen, SEGES Innovation</a:t>
          </a:r>
        </a:p>
      </xdr:txBody>
    </xdr:sp>
    <xdr:clientData/>
  </xdr:twoCellAnchor>
  <mc:AlternateContent xmlns:mc="http://schemas.openxmlformats.org/markup-compatibility/2006">
    <mc:Choice xmlns:a14="http://schemas.microsoft.com/office/drawing/2010/main" Requires="a14">
      <xdr:twoCellAnchor editAs="oneCell">
        <xdr:from>
          <xdr:col>3</xdr:col>
          <xdr:colOff>152400</xdr:colOff>
          <xdr:row>4</xdr:row>
          <xdr:rowOff>95250</xdr:rowOff>
        </xdr:from>
        <xdr:to>
          <xdr:col>3</xdr:col>
          <xdr:colOff>400050</xdr:colOff>
          <xdr:row>5</xdr:row>
          <xdr:rowOff>19050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3</xdr:row>
          <xdr:rowOff>95250</xdr:rowOff>
        </xdr:from>
        <xdr:to>
          <xdr:col>3</xdr:col>
          <xdr:colOff>400050</xdr:colOff>
          <xdr:row>4</xdr:row>
          <xdr:rowOff>19050</xdr:rowOff>
        </xdr:to>
        <xdr:sp macro="" textlink="">
          <xdr:nvSpPr>
            <xdr:cNvPr id="16472" name="Drop Down 88" hidden="1">
              <a:extLst>
                <a:ext uri="{63B3BB69-23CF-44E3-9099-C40C66FF867C}">
                  <a14:compatExt spid="_x0000_s16472"/>
                </a:ext>
                <a:ext uri="{FF2B5EF4-FFF2-40B4-BE49-F238E27FC236}">
                  <a16:creationId xmlns:a16="http://schemas.microsoft.com/office/drawing/2014/main" id="{00000000-0008-0000-0000-00005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173404</xdr:colOff>
      <xdr:row>87</xdr:row>
      <xdr:rowOff>26865</xdr:rowOff>
    </xdr:from>
    <xdr:to>
      <xdr:col>9</xdr:col>
      <xdr:colOff>83038</xdr:colOff>
      <xdr:row>105</xdr:row>
      <xdr:rowOff>68384</xdr:rowOff>
    </xdr:to>
    <xdr:graphicFrame macro="">
      <xdr:nvGraphicFramePr>
        <xdr:cNvPr id="8" name="Diagram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174625</xdr:colOff>
      <xdr:row>105</xdr:row>
      <xdr:rowOff>142875</xdr:rowOff>
    </xdr:from>
    <xdr:to>
      <xdr:col>9</xdr:col>
      <xdr:colOff>63500</xdr:colOff>
      <xdr:row>124</xdr:row>
      <xdr:rowOff>142875</xdr:rowOff>
    </xdr:to>
    <xdr:graphicFrame macro="">
      <xdr:nvGraphicFramePr>
        <xdr:cNvPr id="9" name="Diagram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346984</xdr:colOff>
      <xdr:row>0</xdr:row>
      <xdr:rowOff>49698</xdr:rowOff>
    </xdr:from>
    <xdr:to>
      <xdr:col>9</xdr:col>
      <xdr:colOff>104501</xdr:colOff>
      <xdr:row>0</xdr:row>
      <xdr:rowOff>314741</xdr:rowOff>
    </xdr:to>
    <xdr:pic>
      <xdr:nvPicPr>
        <xdr:cNvPr id="5" name="Billede 4">
          <a:extLst>
            <a:ext uri="{FF2B5EF4-FFF2-40B4-BE49-F238E27FC236}">
              <a16:creationId xmlns:a16="http://schemas.microsoft.com/office/drawing/2014/main" id="{1432462B-76F2-340F-79D4-B70FD0503A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94745" y="49698"/>
          <a:ext cx="2184321" cy="265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78</xdr:row>
      <xdr:rowOff>85725</xdr:rowOff>
    </xdr:from>
    <xdr:to>
      <xdr:col>13</xdr:col>
      <xdr:colOff>542925</xdr:colOff>
      <xdr:row>102</xdr:row>
      <xdr:rowOff>117474</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32"/>
  <sheetViews>
    <sheetView tabSelected="1" zoomScale="115" zoomScaleNormal="115" workbookViewId="0">
      <selection activeCell="E1" sqref="E1"/>
    </sheetView>
  </sheetViews>
  <sheetFormatPr defaultColWidth="9" defaultRowHeight="12.75" x14ac:dyDescent="0.2"/>
  <cols>
    <col min="1" max="1" width="3" style="187" customWidth="1"/>
    <col min="2" max="2" width="36.5" style="3" customWidth="1"/>
    <col min="3" max="3" width="4.375" style="3" customWidth="1"/>
    <col min="4" max="4" width="5.875" style="87" customWidth="1"/>
    <col min="5" max="5" width="8.625" style="3" customWidth="1"/>
    <col min="6" max="6" width="9" style="3"/>
    <col min="7" max="7" width="8.875" style="3" customWidth="1"/>
    <col min="8" max="8" width="9" style="3"/>
    <col min="9" max="9" width="4.875" style="3" customWidth="1"/>
    <col min="10" max="10" width="2.25" style="3" customWidth="1"/>
    <col min="11" max="11" width="2.25" style="52" customWidth="1"/>
    <col min="12" max="12" width="10.5" style="52" customWidth="1"/>
    <col min="13" max="14" width="9" style="228"/>
    <col min="15" max="16" width="9" style="52"/>
    <col min="17" max="18" width="9" style="52" customWidth="1"/>
    <col min="19" max="20" width="9" style="52"/>
    <col min="21" max="16384" width="9" style="3"/>
  </cols>
  <sheetData>
    <row r="1" spans="2:26" ht="27.75" customHeight="1" x14ac:dyDescent="0.25">
      <c r="B1" s="55" t="s">
        <v>59</v>
      </c>
      <c r="C1" s="55"/>
      <c r="D1" s="79"/>
      <c r="E1" s="56"/>
      <c r="F1" s="92"/>
      <c r="G1" s="56"/>
      <c r="H1" s="21"/>
      <c r="I1" s="21"/>
      <c r="J1" s="21"/>
      <c r="K1" s="187"/>
      <c r="T1" s="3"/>
    </row>
    <row r="2" spans="2:26" ht="12.75" customHeight="1" x14ac:dyDescent="0.2">
      <c r="B2" s="267" t="s">
        <v>14</v>
      </c>
      <c r="C2" s="252"/>
      <c r="D2" s="243">
        <v>0.04</v>
      </c>
      <c r="E2" s="253"/>
      <c r="F2" s="57"/>
      <c r="G2" s="57"/>
      <c r="H2" s="57"/>
      <c r="I2" s="57"/>
      <c r="J2" s="15"/>
      <c r="L2" s="176"/>
      <c r="O2" s="228"/>
      <c r="P2" s="228"/>
      <c r="Q2" s="228"/>
      <c r="R2" s="228"/>
      <c r="S2" s="228"/>
      <c r="T2" s="163"/>
    </row>
    <row r="3" spans="2:26" ht="12.75" customHeight="1" x14ac:dyDescent="0.2">
      <c r="B3" s="268" t="s">
        <v>24</v>
      </c>
      <c r="C3" s="191"/>
      <c r="D3" s="246">
        <v>18</v>
      </c>
      <c r="E3" s="254" t="s">
        <v>21</v>
      </c>
      <c r="F3" s="21"/>
      <c r="G3" s="21"/>
      <c r="H3" s="21"/>
      <c r="I3" s="21"/>
      <c r="J3" s="11"/>
      <c r="M3" s="239"/>
      <c r="N3" s="239"/>
      <c r="O3" s="239"/>
      <c r="P3" s="239"/>
      <c r="Q3" s="239"/>
      <c r="R3" s="238"/>
      <c r="S3" s="238"/>
      <c r="T3" s="240"/>
    </row>
    <row r="4" spans="2:26" ht="18" customHeight="1" x14ac:dyDescent="0.2">
      <c r="B4" s="268" t="s">
        <v>31</v>
      </c>
      <c r="C4" s="191"/>
      <c r="D4" s="255"/>
      <c r="E4" s="254" t="s">
        <v>21</v>
      </c>
      <c r="F4" s="21"/>
      <c r="G4" s="21"/>
      <c r="H4" s="21"/>
      <c r="I4" s="21"/>
      <c r="J4" s="11"/>
      <c r="L4" s="237"/>
      <c r="R4" s="244" t="s">
        <v>58</v>
      </c>
    </row>
    <row r="5" spans="2:26" ht="18" customHeight="1" x14ac:dyDescent="0.2">
      <c r="B5" s="268" t="s">
        <v>25</v>
      </c>
      <c r="C5" s="191"/>
      <c r="D5" s="255"/>
      <c r="E5" s="254" t="s">
        <v>21</v>
      </c>
      <c r="F5" s="21"/>
      <c r="G5" s="21"/>
      <c r="H5" s="21"/>
      <c r="I5" s="21"/>
      <c r="J5" s="11"/>
      <c r="L5" s="237"/>
      <c r="R5" s="245">
        <v>0.45</v>
      </c>
    </row>
    <row r="6" spans="2:26" ht="14.25" customHeight="1" x14ac:dyDescent="0.25">
      <c r="B6" s="268" t="s">
        <v>56</v>
      </c>
      <c r="C6" s="191"/>
      <c r="D6" s="246">
        <v>50</v>
      </c>
      <c r="E6" s="254" t="s">
        <v>26</v>
      </c>
      <c r="F6" s="75"/>
      <c r="G6" s="44"/>
      <c r="H6" s="44"/>
      <c r="I6" s="43"/>
      <c r="J6" s="10"/>
      <c r="L6" s="165"/>
      <c r="M6" s="229"/>
      <c r="R6" s="245"/>
    </row>
    <row r="7" spans="2:26" ht="13.5" customHeight="1" x14ac:dyDescent="0.25">
      <c r="B7" s="268" t="s">
        <v>133</v>
      </c>
      <c r="C7" s="191"/>
      <c r="D7" s="242">
        <v>18.5</v>
      </c>
      <c r="E7" s="254" t="s">
        <v>88</v>
      </c>
      <c r="F7" s="75"/>
      <c r="G7" s="21"/>
      <c r="H7" s="44"/>
      <c r="I7" s="43"/>
      <c r="J7" s="10"/>
      <c r="L7" s="165"/>
      <c r="M7" s="229"/>
      <c r="R7" s="245"/>
    </row>
    <row r="8" spans="2:26" ht="13.5" customHeight="1" x14ac:dyDescent="0.25">
      <c r="B8" s="268" t="s">
        <v>96</v>
      </c>
      <c r="C8" s="191"/>
      <c r="D8" s="256">
        <f>D9/(1-D10)</f>
        <v>16.059999999999999</v>
      </c>
      <c r="E8" s="254" t="s">
        <v>88</v>
      </c>
      <c r="F8" s="75"/>
      <c r="G8" s="21"/>
      <c r="H8" s="44"/>
      <c r="I8" s="43"/>
      <c r="J8" s="10"/>
      <c r="L8" s="165"/>
      <c r="M8" s="235"/>
      <c r="N8" s="236"/>
      <c r="R8" s="245"/>
    </row>
    <row r="9" spans="2:26" ht="13.5" customHeight="1" x14ac:dyDescent="0.2">
      <c r="B9" s="268" t="s">
        <v>95</v>
      </c>
      <c r="C9" s="191"/>
      <c r="D9" s="256">
        <f>$D$7-(0.2094*D10*100)</f>
        <v>8.0299999999999994</v>
      </c>
      <c r="E9" s="254" t="s">
        <v>57</v>
      </c>
      <c r="F9" s="21"/>
      <c r="G9" s="21"/>
      <c r="H9" s="21"/>
      <c r="I9" s="21"/>
      <c r="J9" s="12"/>
      <c r="M9" s="229"/>
      <c r="N9" s="236"/>
      <c r="R9" s="245"/>
    </row>
    <row r="10" spans="2:26" ht="13.5" customHeight="1" x14ac:dyDescent="0.25">
      <c r="B10" s="268" t="s">
        <v>51</v>
      </c>
      <c r="C10" s="191"/>
      <c r="D10" s="247">
        <v>0.5</v>
      </c>
      <c r="E10" s="254"/>
      <c r="F10" s="21"/>
      <c r="G10" s="44"/>
      <c r="H10" s="21"/>
      <c r="I10" s="21"/>
      <c r="J10" s="12"/>
      <c r="L10" s="167"/>
      <c r="M10" s="229"/>
      <c r="O10" s="234"/>
      <c r="P10" s="189"/>
      <c r="R10" s="245"/>
    </row>
    <row r="11" spans="2:26" ht="13.5" customHeight="1" x14ac:dyDescent="0.2">
      <c r="B11" s="268" t="s">
        <v>27</v>
      </c>
      <c r="C11" s="191"/>
      <c r="D11" s="258">
        <f>D12*0.8</f>
        <v>8</v>
      </c>
      <c r="E11" s="254" t="s">
        <v>89</v>
      </c>
      <c r="F11" s="21"/>
      <c r="G11" s="21"/>
      <c r="H11" s="21"/>
      <c r="I11" s="21"/>
      <c r="J11" s="12"/>
      <c r="L11" s="167"/>
      <c r="M11" s="229"/>
      <c r="O11" s="228"/>
      <c r="R11" s="245"/>
    </row>
    <row r="12" spans="2:26" ht="13.5" customHeight="1" x14ac:dyDescent="0.2">
      <c r="B12" s="268" t="s">
        <v>28</v>
      </c>
      <c r="C12" s="191"/>
      <c r="D12" s="248">
        <v>10</v>
      </c>
      <c r="E12" s="254" t="s">
        <v>89</v>
      </c>
      <c r="F12" s="88"/>
      <c r="G12" s="89"/>
      <c r="H12" s="21"/>
      <c r="I12" s="21"/>
      <c r="J12" s="12"/>
      <c r="L12" s="167"/>
      <c r="M12" s="233"/>
      <c r="N12" s="233"/>
      <c r="O12" s="230"/>
      <c r="P12" s="189"/>
      <c r="R12" s="245"/>
    </row>
    <row r="13" spans="2:26" ht="13.5" customHeight="1" x14ac:dyDescent="0.2">
      <c r="B13" s="268" t="s">
        <v>87</v>
      </c>
      <c r="C13" s="191"/>
      <c r="D13" s="246">
        <v>30</v>
      </c>
      <c r="E13" s="254" t="s">
        <v>84</v>
      </c>
      <c r="F13" s="88"/>
      <c r="G13" s="89"/>
      <c r="H13" s="21"/>
      <c r="I13" s="21"/>
      <c r="J13" s="12"/>
      <c r="K13" s="176"/>
      <c r="L13" s="167"/>
      <c r="M13" s="229"/>
      <c r="O13" s="228"/>
      <c r="R13" s="245"/>
    </row>
    <row r="14" spans="2:26" ht="13.5" customHeight="1" x14ac:dyDescent="0.2">
      <c r="B14" s="268" t="s">
        <v>82</v>
      </c>
      <c r="C14" s="191"/>
      <c r="D14" s="246">
        <v>30</v>
      </c>
      <c r="E14" s="254" t="s">
        <v>81</v>
      </c>
      <c r="F14" s="88"/>
      <c r="G14" s="89"/>
      <c r="H14" s="21"/>
      <c r="I14" s="21"/>
      <c r="J14" s="12"/>
      <c r="L14" s="167"/>
      <c r="M14" s="229"/>
      <c r="O14" s="230"/>
      <c r="P14" s="189"/>
      <c r="R14" s="245"/>
    </row>
    <row r="15" spans="2:26" ht="13.5" customHeight="1" x14ac:dyDescent="0.2">
      <c r="B15" s="268" t="s">
        <v>83</v>
      </c>
      <c r="C15" s="191"/>
      <c r="D15" s="257">
        <f>17+0.2*D14</f>
        <v>23</v>
      </c>
      <c r="E15" s="254" t="s">
        <v>84</v>
      </c>
      <c r="F15" s="21"/>
      <c r="G15" s="102"/>
      <c r="H15" s="103"/>
      <c r="I15" s="21"/>
      <c r="J15" s="12"/>
      <c r="L15" s="167"/>
      <c r="M15" s="229"/>
      <c r="O15" s="230"/>
      <c r="R15" s="245"/>
      <c r="U15" s="21"/>
      <c r="V15" s="21"/>
      <c r="W15" s="21"/>
      <c r="X15" s="21"/>
      <c r="Y15" s="21"/>
      <c r="Z15" s="21"/>
    </row>
    <row r="16" spans="2:26" ht="13.5" customHeight="1" x14ac:dyDescent="0.2">
      <c r="B16" s="268" t="s">
        <v>80</v>
      </c>
      <c r="C16" s="191"/>
      <c r="D16" s="249">
        <v>0.125</v>
      </c>
      <c r="E16" s="254" t="s">
        <v>90</v>
      </c>
      <c r="F16" s="111"/>
      <c r="G16" s="111"/>
      <c r="H16" s="112"/>
      <c r="I16" s="111"/>
      <c r="J16" s="12"/>
      <c r="K16" s="188"/>
      <c r="L16" s="165"/>
      <c r="M16" s="232"/>
      <c r="N16" s="233"/>
      <c r="O16" s="230"/>
      <c r="P16" s="189"/>
      <c r="Q16" s="168"/>
      <c r="R16" s="168"/>
      <c r="S16" s="168"/>
      <c r="T16" s="168"/>
      <c r="U16" s="111"/>
      <c r="V16" s="111"/>
      <c r="W16" s="125"/>
      <c r="X16" s="125"/>
      <c r="Y16" s="21"/>
      <c r="Z16" s="21"/>
    </row>
    <row r="17" spans="1:26" ht="13.5" customHeight="1" x14ac:dyDescent="0.2">
      <c r="B17" s="269"/>
      <c r="C17" s="111"/>
      <c r="D17" s="111"/>
      <c r="E17" s="111"/>
      <c r="F17" s="111"/>
      <c r="G17" s="111"/>
      <c r="H17" s="112"/>
      <c r="I17" s="111"/>
      <c r="J17" s="12"/>
      <c r="K17" s="188"/>
      <c r="N17" s="230"/>
      <c r="O17" s="167"/>
      <c r="P17" s="168"/>
      <c r="Q17" s="168"/>
      <c r="R17" s="168"/>
      <c r="S17" s="168"/>
      <c r="T17" s="168"/>
      <c r="U17" s="111"/>
      <c r="V17" s="111"/>
      <c r="W17" s="125"/>
      <c r="X17" s="125"/>
      <c r="Y17" s="21"/>
      <c r="Z17" s="21"/>
    </row>
    <row r="18" spans="1:26" ht="13.5" customHeight="1" x14ac:dyDescent="0.2">
      <c r="B18" s="269"/>
      <c r="C18" s="111"/>
      <c r="D18" s="111"/>
      <c r="E18" s="111"/>
      <c r="F18" s="111"/>
      <c r="G18" s="111"/>
      <c r="H18" s="112"/>
      <c r="I18" s="111"/>
      <c r="J18" s="12"/>
      <c r="K18" s="188"/>
      <c r="L18" s="167"/>
      <c r="M18" s="229"/>
      <c r="O18" s="230"/>
      <c r="P18" s="189"/>
      <c r="Q18" s="168"/>
      <c r="R18" s="168"/>
      <c r="S18" s="168"/>
      <c r="T18" s="168"/>
      <c r="U18" s="111"/>
      <c r="V18" s="111"/>
      <c r="W18" s="125"/>
      <c r="X18" s="125"/>
    </row>
    <row r="19" spans="1:26" ht="13.5" customHeight="1" x14ac:dyDescent="0.2">
      <c r="B19" s="269"/>
      <c r="C19" s="111"/>
      <c r="D19" s="111"/>
      <c r="E19" s="137"/>
      <c r="F19" s="136"/>
      <c r="G19" s="125"/>
      <c r="H19" s="125"/>
      <c r="I19" s="111"/>
      <c r="J19" s="12"/>
      <c r="K19" s="188"/>
      <c r="L19" s="167"/>
      <c r="M19" s="229"/>
      <c r="O19" s="230"/>
      <c r="Q19" s="168"/>
      <c r="R19" s="168"/>
      <c r="S19" s="168"/>
      <c r="T19" s="168"/>
      <c r="U19" s="111"/>
      <c r="V19" s="111"/>
      <c r="W19" s="125"/>
      <c r="X19" s="125"/>
    </row>
    <row r="20" spans="1:26" x14ac:dyDescent="0.2">
      <c r="B20" s="270"/>
      <c r="C20" s="21"/>
      <c r="D20" s="80" t="s">
        <v>39</v>
      </c>
      <c r="E20" s="58" t="s">
        <v>5</v>
      </c>
      <c r="F20" s="59" t="s">
        <v>0</v>
      </c>
      <c r="G20" s="59" t="s">
        <v>15</v>
      </c>
      <c r="H20" s="58" t="s">
        <v>3</v>
      </c>
      <c r="I20" s="58"/>
      <c r="J20" s="13"/>
      <c r="L20" s="167"/>
      <c r="M20" s="167"/>
      <c r="N20" s="167"/>
      <c r="O20" s="167"/>
      <c r="P20" s="167"/>
      <c r="Q20" s="168"/>
      <c r="R20" s="168"/>
      <c r="S20" s="168"/>
      <c r="T20" s="168"/>
    </row>
    <row r="21" spans="1:26" x14ac:dyDescent="0.2">
      <c r="B21" s="271" t="s">
        <v>1</v>
      </c>
      <c r="C21" s="18"/>
      <c r="D21" s="81"/>
      <c r="E21" s="60"/>
      <c r="F21" s="61" t="s">
        <v>91</v>
      </c>
      <c r="G21" s="61"/>
      <c r="H21" s="60" t="s">
        <v>4</v>
      </c>
      <c r="I21" s="60"/>
      <c r="J21" s="13"/>
      <c r="L21" s="167"/>
      <c r="M21" s="167"/>
      <c r="N21" s="167"/>
      <c r="O21" s="167"/>
      <c r="P21" s="167"/>
      <c r="R21" s="164"/>
    </row>
    <row r="22" spans="1:26" ht="12.75" customHeight="1" x14ac:dyDescent="0.2">
      <c r="B22" s="272" t="s">
        <v>34</v>
      </c>
      <c r="C22" s="35"/>
      <c r="D22" s="20" t="s">
        <v>16</v>
      </c>
      <c r="E22" s="43">
        <f>D11*((FAKTKOL!K2+2)-1)</f>
        <v>16</v>
      </c>
      <c r="F22" s="98">
        <f>$D$6*$D$9/(1-$D$10)</f>
        <v>802.99999999999989</v>
      </c>
      <c r="G22" s="96">
        <f>VLOOKUP(FAKTKOL!K2+2,FAKTKOL!A11:F41,6)</f>
        <v>6.193644791652974E-2</v>
      </c>
      <c r="H22" s="30">
        <f>E22*F22*G22</f>
        <v>795.75948283157402</v>
      </c>
      <c r="I22" s="30" t="s">
        <v>42</v>
      </c>
      <c r="J22" s="10"/>
      <c r="L22" s="167"/>
      <c r="M22" s="167"/>
      <c r="N22" s="167"/>
      <c r="O22" s="167"/>
      <c r="P22" s="167"/>
    </row>
    <row r="23" spans="1:26" ht="12.75" customHeight="1" x14ac:dyDescent="0.2">
      <c r="B23" s="272" t="s">
        <v>40</v>
      </c>
      <c r="C23" s="35"/>
      <c r="D23" s="20" t="s">
        <v>16</v>
      </c>
      <c r="E23" s="43">
        <f>D12*(FAKTKOL!K3+1)</f>
        <v>30</v>
      </c>
      <c r="F23" s="98">
        <f>$D$6*$D$9/(1-$D$10)</f>
        <v>802.99999999999989</v>
      </c>
      <c r="G23" s="96">
        <f>FAKTKOL!F44</f>
        <v>0.22060271146472299</v>
      </c>
      <c r="H23" s="30">
        <f>E23*F23*G23</f>
        <v>5314.319319185176</v>
      </c>
      <c r="I23" s="30" t="s">
        <v>42</v>
      </c>
      <c r="J23" s="10"/>
      <c r="L23" s="167"/>
      <c r="M23" s="167"/>
      <c r="N23" s="167"/>
      <c r="O23" s="167"/>
      <c r="P23" s="167"/>
      <c r="R23" s="170"/>
    </row>
    <row r="24" spans="1:26" ht="12.75" customHeight="1" x14ac:dyDescent="0.2">
      <c r="B24" s="272" t="s">
        <v>102</v>
      </c>
      <c r="C24" s="35"/>
      <c r="D24" s="20" t="s">
        <v>47</v>
      </c>
      <c r="E24" s="43">
        <v>1</v>
      </c>
      <c r="F24" s="265"/>
      <c r="G24" s="96">
        <f>FAKTKOL!M11</f>
        <v>6.9670080549179308E-2</v>
      </c>
      <c r="H24" s="30">
        <f>F24*G24</f>
        <v>0</v>
      </c>
      <c r="I24" s="30" t="s">
        <v>42</v>
      </c>
      <c r="J24" s="10"/>
      <c r="L24" s="167"/>
      <c r="M24" s="167"/>
      <c r="N24" s="167"/>
      <c r="O24" s="167"/>
      <c r="P24" s="167"/>
    </row>
    <row r="25" spans="1:26" ht="12.75" customHeight="1" x14ac:dyDescent="0.2">
      <c r="B25" s="273" t="s">
        <v>137</v>
      </c>
      <c r="C25" s="109"/>
      <c r="D25" s="20" t="s">
        <v>47</v>
      </c>
      <c r="E25" s="30">
        <v>1</v>
      </c>
      <c r="F25" s="263">
        <v>1900</v>
      </c>
      <c r="G25" s="96">
        <f>FAKTKOL!M43</f>
        <v>1.0000000000000004</v>
      </c>
      <c r="H25" s="30">
        <f>F25*G25</f>
        <v>1900.0000000000009</v>
      </c>
      <c r="I25" s="30" t="s">
        <v>42</v>
      </c>
      <c r="J25" s="10"/>
      <c r="L25" s="167"/>
      <c r="M25" s="167"/>
      <c r="N25" s="167"/>
      <c r="O25" s="167"/>
      <c r="P25" s="167"/>
    </row>
    <row r="26" spans="1:26" s="8" customFormat="1" ht="12.75" customHeight="1" x14ac:dyDescent="0.2">
      <c r="A26" s="191"/>
      <c r="B26" s="274" t="s">
        <v>6</v>
      </c>
      <c r="C26" s="131"/>
      <c r="D26" s="132"/>
      <c r="E26" s="133"/>
      <c r="F26" s="134"/>
      <c r="G26" s="135"/>
      <c r="H26" s="121">
        <f>SUM(H22:H25)</f>
        <v>8010.0788020167511</v>
      </c>
      <c r="I26" s="121" t="s">
        <v>42</v>
      </c>
      <c r="J26" s="14"/>
      <c r="K26" s="170"/>
      <c r="L26" s="167"/>
      <c r="M26" s="167"/>
      <c r="N26" s="167"/>
      <c r="O26" s="167"/>
      <c r="P26" s="167"/>
      <c r="Q26" s="52"/>
      <c r="R26" s="52"/>
      <c r="S26" s="170"/>
      <c r="T26" s="170"/>
    </row>
    <row r="27" spans="1:26" ht="12.75" customHeight="1" x14ac:dyDescent="0.2">
      <c r="B27" s="273"/>
      <c r="C27" s="34"/>
      <c r="D27" s="20"/>
      <c r="E27" s="30"/>
      <c r="F27" s="40"/>
      <c r="G27" s="96"/>
      <c r="H27" s="30"/>
      <c r="I27" s="30"/>
      <c r="J27" s="10"/>
      <c r="L27" s="167"/>
      <c r="M27" s="167"/>
      <c r="N27" s="167"/>
      <c r="O27" s="167"/>
      <c r="P27" s="167"/>
    </row>
    <row r="28" spans="1:26" ht="12.75" customHeight="1" x14ac:dyDescent="0.2">
      <c r="B28" s="271" t="s">
        <v>7</v>
      </c>
      <c r="C28" s="18" t="s">
        <v>22</v>
      </c>
      <c r="D28" s="19"/>
      <c r="E28" s="30"/>
      <c r="F28" s="40"/>
      <c r="G28" s="96"/>
      <c r="H28" s="30"/>
      <c r="I28" s="30"/>
      <c r="J28" s="10"/>
      <c r="L28" s="167"/>
      <c r="M28" s="167"/>
      <c r="N28" s="167"/>
      <c r="O28" s="167"/>
      <c r="P28" s="167"/>
    </row>
    <row r="29" spans="1:26" ht="12.75" customHeight="1" x14ac:dyDescent="0.2">
      <c r="B29" s="272" t="s">
        <v>136</v>
      </c>
      <c r="C29" s="260">
        <v>0</v>
      </c>
      <c r="D29" s="127" t="s">
        <v>42</v>
      </c>
      <c r="E29" s="264">
        <v>1.25</v>
      </c>
      <c r="F29" s="263">
        <v>10000</v>
      </c>
      <c r="G29" s="96">
        <f>VLOOKUP(C29,FAKTKOL!$J$11:$M$41,4)</f>
        <v>6.9670080549179308E-2</v>
      </c>
      <c r="H29" s="30">
        <f t="shared" ref="H29:H37" si="0">E29*F29*G29</f>
        <v>870.87600686474138</v>
      </c>
      <c r="I29" s="30" t="s">
        <v>42</v>
      </c>
      <c r="J29" s="113"/>
      <c r="K29" s="176"/>
      <c r="L29" s="167"/>
      <c r="M29" s="167"/>
      <c r="N29" s="167"/>
      <c r="O29" s="167"/>
      <c r="P29" s="167"/>
    </row>
    <row r="30" spans="1:26" x14ac:dyDescent="0.2">
      <c r="B30" s="272" t="s">
        <v>135</v>
      </c>
      <c r="C30" s="260">
        <v>0</v>
      </c>
      <c r="D30" s="127" t="s">
        <v>17</v>
      </c>
      <c r="E30" s="261">
        <v>2.63</v>
      </c>
      <c r="F30" s="261">
        <v>67</v>
      </c>
      <c r="G30" s="96">
        <f>VLOOKUP(C30,FAKTKOL!$J$11:$M$41,4)</f>
        <v>6.9670080549179308E-2</v>
      </c>
      <c r="H30" s="30">
        <f t="shared" ref="H30:H32" si="1">E30*F30*G30</f>
        <v>12.276564893570885</v>
      </c>
      <c r="I30" s="30" t="s">
        <v>42</v>
      </c>
      <c r="J30" s="113"/>
      <c r="K30" s="176"/>
      <c r="L30" s="167"/>
      <c r="M30" s="167"/>
      <c r="N30" s="167"/>
      <c r="O30" s="167"/>
      <c r="P30" s="167"/>
    </row>
    <row r="31" spans="1:26" x14ac:dyDescent="0.2">
      <c r="B31" s="272" t="s">
        <v>78</v>
      </c>
      <c r="C31" s="94"/>
      <c r="D31" s="127" t="s">
        <v>77</v>
      </c>
      <c r="E31" s="261">
        <v>150</v>
      </c>
      <c r="F31" s="262">
        <v>3.23</v>
      </c>
      <c r="G31" s="96">
        <f>FAKTKOL!M11+FAKTKOL!M12</f>
        <v>0.13764089084106157</v>
      </c>
      <c r="H31" s="30">
        <f t="shared" si="1"/>
        <v>66.687011612494331</v>
      </c>
      <c r="I31" s="30" t="s">
        <v>42</v>
      </c>
      <c r="J31" s="113"/>
      <c r="K31" s="176"/>
      <c r="L31" s="167"/>
      <c r="M31" s="167"/>
      <c r="N31" s="167"/>
      <c r="O31" s="167"/>
      <c r="P31" s="167"/>
    </row>
    <row r="32" spans="1:26" x14ac:dyDescent="0.2">
      <c r="B32" s="275" t="s">
        <v>134</v>
      </c>
      <c r="C32" s="120"/>
      <c r="D32" s="127" t="s">
        <v>17</v>
      </c>
      <c r="E32" s="261">
        <v>2.63</v>
      </c>
      <c r="F32" s="261">
        <v>67</v>
      </c>
      <c r="G32" s="96">
        <f>FAKTKOL!$S$43</f>
        <v>0.28046708669325121</v>
      </c>
      <c r="H32" s="128">
        <f t="shared" si="1"/>
        <v>49.421105346217793</v>
      </c>
      <c r="I32" s="128" t="s">
        <v>42</v>
      </c>
      <c r="J32" s="129"/>
      <c r="K32" s="189"/>
      <c r="L32" s="167"/>
      <c r="M32" s="167"/>
      <c r="N32" s="167"/>
      <c r="O32" s="167"/>
      <c r="P32" s="167"/>
    </row>
    <row r="33" spans="2:16" x14ac:dyDescent="0.2">
      <c r="B33" s="275" t="s">
        <v>73</v>
      </c>
      <c r="C33" s="260">
        <v>1</v>
      </c>
      <c r="D33" s="127" t="s">
        <v>2</v>
      </c>
      <c r="E33" s="261">
        <v>120</v>
      </c>
      <c r="F33" s="262">
        <v>23</v>
      </c>
      <c r="G33" s="96">
        <f>VLOOKUP(C33,FAKTKOL!J11:M41,4)</f>
        <v>6.7970810291882261E-2</v>
      </c>
      <c r="H33" s="30">
        <f t="shared" si="0"/>
        <v>187.59943640559504</v>
      </c>
      <c r="I33" s="30" t="s">
        <v>42</v>
      </c>
      <c r="J33" s="113"/>
      <c r="K33" s="176"/>
      <c r="L33" s="167"/>
      <c r="M33" s="167"/>
      <c r="N33" s="167"/>
      <c r="O33" s="167"/>
      <c r="P33" s="167"/>
    </row>
    <row r="34" spans="2:16" x14ac:dyDescent="0.2">
      <c r="B34" s="275" t="s">
        <v>70</v>
      </c>
      <c r="C34" s="95"/>
      <c r="D34" s="127" t="s">
        <v>2</v>
      </c>
      <c r="E34" s="261">
        <v>120</v>
      </c>
      <c r="F34" s="262">
        <v>23</v>
      </c>
      <c r="G34" s="96">
        <f>FAKTKOL!$S$43</f>
        <v>0.28046708669325121</v>
      </c>
      <c r="H34" s="30">
        <f>E34*F34*G34</f>
        <v>774.0891592733733</v>
      </c>
      <c r="I34" s="30" t="s">
        <v>42</v>
      </c>
      <c r="J34" s="113"/>
      <c r="K34" s="176"/>
      <c r="L34" s="167"/>
      <c r="M34" s="167"/>
      <c r="N34" s="167"/>
      <c r="O34" s="167"/>
      <c r="P34" s="167"/>
    </row>
    <row r="35" spans="2:16" x14ac:dyDescent="0.2">
      <c r="B35" s="275" t="s">
        <v>97</v>
      </c>
      <c r="C35" s="35"/>
      <c r="D35" s="127" t="s">
        <v>2</v>
      </c>
      <c r="E35" s="261">
        <v>0</v>
      </c>
      <c r="F35" s="262">
        <v>23</v>
      </c>
      <c r="G35" s="96">
        <f>FAKTKOL!$AE$43</f>
        <v>0.27362642604219628</v>
      </c>
      <c r="H35" s="128">
        <f>E35*F35*G35</f>
        <v>0</v>
      </c>
      <c r="I35" s="30" t="s">
        <v>42</v>
      </c>
      <c r="J35" s="113"/>
      <c r="K35" s="176"/>
      <c r="L35" s="167"/>
      <c r="M35" s="167"/>
      <c r="N35" s="167"/>
      <c r="O35" s="167"/>
      <c r="P35" s="167"/>
    </row>
    <row r="36" spans="2:16" x14ac:dyDescent="0.2">
      <c r="B36" s="275" t="s">
        <v>98</v>
      </c>
      <c r="C36" s="35"/>
      <c r="D36" s="127" t="s">
        <v>2</v>
      </c>
      <c r="E36" s="261">
        <v>15</v>
      </c>
      <c r="F36" s="262">
        <v>23</v>
      </c>
      <c r="G36" s="96">
        <f>FAKTKOL!$S$43+FAKTKOL!$M$12</f>
        <v>0.3484378969851335</v>
      </c>
      <c r="H36" s="30">
        <f t="shared" si="0"/>
        <v>120.21107445987106</v>
      </c>
      <c r="I36" s="30" t="s">
        <v>42</v>
      </c>
      <c r="J36" s="113"/>
      <c r="K36" s="176"/>
      <c r="L36" s="167"/>
      <c r="M36" s="167"/>
      <c r="N36" s="167"/>
      <c r="O36" s="167"/>
      <c r="P36" s="167"/>
    </row>
    <row r="37" spans="2:16" x14ac:dyDescent="0.2">
      <c r="B37" s="275" t="s">
        <v>99</v>
      </c>
      <c r="C37" s="35"/>
      <c r="D37" s="130" t="s">
        <v>2</v>
      </c>
      <c r="E37" s="261">
        <v>50</v>
      </c>
      <c r="F37" s="262">
        <v>14</v>
      </c>
      <c r="G37" s="96">
        <f>FAKTKOL!$S$43+FAKTKOL!$M$12</f>
        <v>0.3484378969851335</v>
      </c>
      <c r="H37" s="30">
        <f t="shared" si="0"/>
        <v>243.90652788959346</v>
      </c>
      <c r="I37" s="30" t="s">
        <v>42</v>
      </c>
      <c r="J37" s="118"/>
      <c r="K37" s="176"/>
      <c r="L37" s="167"/>
      <c r="M37" s="167"/>
      <c r="N37" s="167"/>
      <c r="O37" s="167"/>
      <c r="P37" s="167"/>
    </row>
    <row r="38" spans="2:16" ht="5.25" customHeight="1" x14ac:dyDescent="0.2">
      <c r="B38" s="272"/>
      <c r="C38" s="35"/>
      <c r="D38" s="20"/>
      <c r="E38" s="138"/>
      <c r="F38" s="40"/>
      <c r="G38" s="96"/>
      <c r="H38" s="30"/>
      <c r="I38" s="30"/>
      <c r="J38" s="114"/>
      <c r="K38" s="176"/>
      <c r="L38" s="167"/>
      <c r="M38" s="167"/>
      <c r="N38" s="167"/>
      <c r="O38" s="167"/>
      <c r="P38" s="167"/>
    </row>
    <row r="39" spans="2:16" x14ac:dyDescent="0.2">
      <c r="B39" s="274" t="s">
        <v>8</v>
      </c>
      <c r="C39" s="16"/>
      <c r="D39" s="17"/>
      <c r="E39" s="139"/>
      <c r="F39" s="9"/>
      <c r="G39" s="122"/>
      <c r="H39" s="121">
        <f>SUM(H29:H38)</f>
        <v>2325.0668867454579</v>
      </c>
      <c r="I39" s="121" t="s">
        <v>42</v>
      </c>
      <c r="J39" s="115"/>
      <c r="K39" s="176"/>
      <c r="L39" s="167"/>
      <c r="M39" s="167"/>
      <c r="N39" s="167"/>
      <c r="O39" s="167"/>
      <c r="P39" s="167"/>
    </row>
    <row r="40" spans="2:16" ht="6.75" customHeight="1" x14ac:dyDescent="0.2">
      <c r="B40" s="270"/>
      <c r="C40" s="21"/>
      <c r="D40" s="41"/>
      <c r="E40" s="140"/>
      <c r="F40" s="21"/>
      <c r="G40" s="96"/>
      <c r="H40" s="21"/>
      <c r="I40" s="21"/>
      <c r="J40" s="116"/>
      <c r="K40" s="176"/>
      <c r="L40" s="167"/>
      <c r="M40" s="167"/>
      <c r="N40" s="167"/>
      <c r="O40" s="167"/>
      <c r="P40" s="167"/>
    </row>
    <row r="41" spans="2:16" ht="13.5" thickBot="1" x14ac:dyDescent="0.25">
      <c r="B41" s="271" t="s">
        <v>53</v>
      </c>
      <c r="C41" s="18"/>
      <c r="D41" s="19"/>
      <c r="E41" s="141"/>
      <c r="F41" s="21"/>
      <c r="G41" s="110"/>
      <c r="H41" s="68">
        <f>H26-H39</f>
        <v>5685.0119152712932</v>
      </c>
      <c r="I41" s="68" t="s">
        <v>42</v>
      </c>
      <c r="J41" s="115"/>
      <c r="K41" s="176"/>
      <c r="L41" s="167"/>
      <c r="M41" s="167"/>
      <c r="N41" s="167"/>
      <c r="O41" s="167"/>
      <c r="P41" s="167"/>
    </row>
    <row r="42" spans="2:16" ht="6" customHeight="1" x14ac:dyDescent="0.2">
      <c r="B42" s="270"/>
      <c r="C42" s="21"/>
      <c r="D42" s="20"/>
      <c r="E42" s="138"/>
      <c r="F42" s="34"/>
      <c r="G42" s="96"/>
      <c r="H42" s="30"/>
      <c r="I42" s="30"/>
      <c r="J42" s="114"/>
      <c r="K42" s="176"/>
      <c r="L42" s="167"/>
      <c r="M42" s="167"/>
      <c r="N42" s="167"/>
      <c r="O42" s="167"/>
      <c r="P42" s="167"/>
    </row>
    <row r="43" spans="2:16" x14ac:dyDescent="0.2">
      <c r="B43" s="271" t="s">
        <v>9</v>
      </c>
      <c r="C43" s="18" t="s">
        <v>22</v>
      </c>
      <c r="D43" s="41"/>
      <c r="E43" s="142"/>
      <c r="F43" s="103"/>
      <c r="G43" s="106"/>
      <c r="H43" s="42"/>
      <c r="I43" s="105"/>
      <c r="J43" s="116"/>
      <c r="K43" s="176"/>
      <c r="L43" s="167"/>
      <c r="M43" s="167"/>
      <c r="N43" s="167"/>
      <c r="O43" s="167"/>
      <c r="P43" s="167"/>
    </row>
    <row r="44" spans="2:16" x14ac:dyDescent="0.2">
      <c r="B44" s="272" t="s">
        <v>60</v>
      </c>
      <c r="C44" s="260">
        <v>0</v>
      </c>
      <c r="D44" s="20" t="s">
        <v>11</v>
      </c>
      <c r="E44" s="261">
        <v>1</v>
      </c>
      <c r="F44" s="261">
        <v>650</v>
      </c>
      <c r="G44" s="96">
        <f>VLOOKUP(C44,FAKTKOL!$J$11:$M$41,4)</f>
        <v>6.9670080549179308E-2</v>
      </c>
      <c r="H44" s="30">
        <f>E44*F44*G44</f>
        <v>45.285552356966548</v>
      </c>
      <c r="I44" s="30" t="s">
        <v>42</v>
      </c>
      <c r="J44" s="114"/>
      <c r="K44" s="176"/>
      <c r="L44" s="165"/>
      <c r="M44" s="167"/>
      <c r="N44" s="167"/>
      <c r="O44" s="167"/>
      <c r="P44" s="167"/>
    </row>
    <row r="45" spans="2:16" x14ac:dyDescent="0.2">
      <c r="B45" s="272" t="s">
        <v>61</v>
      </c>
      <c r="C45" s="260">
        <v>0</v>
      </c>
      <c r="D45" s="20" t="s">
        <v>11</v>
      </c>
      <c r="E45" s="261">
        <v>1</v>
      </c>
      <c r="F45" s="261">
        <v>225</v>
      </c>
      <c r="G45" s="96">
        <f>VLOOKUP(C45,FAKTKOL!$J$11:$M$41,4)</f>
        <v>6.9670080549179308E-2</v>
      </c>
      <c r="H45" s="30">
        <f t="shared" ref="H45:H59" si="2">E45*F45*G45</f>
        <v>15.675768123565344</v>
      </c>
      <c r="I45" s="30" t="s">
        <v>42</v>
      </c>
      <c r="J45" s="114"/>
      <c r="K45" s="176"/>
      <c r="L45" s="165"/>
      <c r="M45" s="167"/>
      <c r="N45" s="167"/>
      <c r="O45" s="167"/>
      <c r="P45" s="167"/>
    </row>
    <row r="46" spans="2:16" x14ac:dyDescent="0.2">
      <c r="B46" s="272" t="s">
        <v>62</v>
      </c>
      <c r="C46" s="260">
        <v>0</v>
      </c>
      <c r="D46" s="20" t="s">
        <v>11</v>
      </c>
      <c r="E46" s="261">
        <v>1</v>
      </c>
      <c r="F46" s="261">
        <v>175</v>
      </c>
      <c r="G46" s="96">
        <f>VLOOKUP(C46,FAKTKOL!$J$11:$M$41,4)</f>
        <v>6.9670080549179308E-2</v>
      </c>
      <c r="H46" s="30">
        <f t="shared" si="2"/>
        <v>12.19226409610638</v>
      </c>
      <c r="I46" s="30" t="s">
        <v>42</v>
      </c>
      <c r="J46" s="118"/>
      <c r="K46" s="176"/>
      <c r="L46" s="165"/>
      <c r="M46" s="167"/>
      <c r="N46" s="167"/>
      <c r="O46" s="167"/>
      <c r="P46" s="167"/>
    </row>
    <row r="47" spans="2:16" x14ac:dyDescent="0.2">
      <c r="B47" s="272" t="s">
        <v>79</v>
      </c>
      <c r="C47" s="259">
        <v>0</v>
      </c>
      <c r="D47" s="20" t="s">
        <v>11</v>
      </c>
      <c r="E47" s="261">
        <v>2</v>
      </c>
      <c r="F47" s="261">
        <v>140</v>
      </c>
      <c r="G47" s="96">
        <f>FAKTKOL!M11+FAKTKOL!M12</f>
        <v>0.13764089084106157</v>
      </c>
      <c r="H47" s="30">
        <f t="shared" si="2"/>
        <v>38.539449435497239</v>
      </c>
      <c r="I47" s="30" t="s">
        <v>42</v>
      </c>
      <c r="J47" s="118"/>
      <c r="K47" s="176"/>
      <c r="L47" s="165"/>
      <c r="M47" s="167"/>
      <c r="N47" s="167"/>
      <c r="O47" s="167"/>
      <c r="P47" s="167"/>
    </row>
    <row r="48" spans="2:16" x14ac:dyDescent="0.2">
      <c r="B48" s="275" t="s">
        <v>100</v>
      </c>
      <c r="C48" s="259"/>
      <c r="D48" s="130" t="s">
        <v>11</v>
      </c>
      <c r="E48" s="261">
        <v>0</v>
      </c>
      <c r="F48" s="261">
        <v>140</v>
      </c>
      <c r="G48" s="96">
        <f>FAKTKOL!$S$43</f>
        <v>0.28046708669325121</v>
      </c>
      <c r="H48" s="128">
        <f t="shared" si="2"/>
        <v>0</v>
      </c>
      <c r="I48" s="128" t="s">
        <v>42</v>
      </c>
      <c r="J48" s="114"/>
      <c r="K48" s="176"/>
      <c r="L48" s="165"/>
      <c r="M48" s="167"/>
      <c r="N48" s="167"/>
      <c r="O48" s="167"/>
      <c r="P48" s="167"/>
    </row>
    <row r="49" spans="2:16" x14ac:dyDescent="0.2">
      <c r="B49" s="272" t="s">
        <v>54</v>
      </c>
      <c r="C49" s="259">
        <v>1</v>
      </c>
      <c r="D49" s="20" t="s">
        <v>11</v>
      </c>
      <c r="E49" s="261">
        <v>0</v>
      </c>
      <c r="F49" s="261">
        <v>200</v>
      </c>
      <c r="G49" s="96">
        <f>FAKTKOL!M12</f>
        <v>6.7970810291882261E-2</v>
      </c>
      <c r="H49" s="30">
        <f>E49*F49*G49</f>
        <v>0</v>
      </c>
      <c r="I49" s="30" t="s">
        <v>42</v>
      </c>
      <c r="J49" s="118"/>
      <c r="K49" s="176"/>
      <c r="L49" s="165"/>
      <c r="M49" s="167"/>
      <c r="N49" s="167"/>
      <c r="O49" s="167"/>
      <c r="P49" s="167"/>
    </row>
    <row r="50" spans="2:16" x14ac:dyDescent="0.2">
      <c r="B50" s="272" t="s">
        <v>74</v>
      </c>
      <c r="C50" s="260">
        <v>0</v>
      </c>
      <c r="D50" s="20" t="s">
        <v>11</v>
      </c>
      <c r="E50" s="261">
        <v>5</v>
      </c>
      <c r="F50" s="261">
        <v>140</v>
      </c>
      <c r="G50" s="96">
        <f>VLOOKUP(C50,FAKTKOL!$J$11:$M$41,4)</f>
        <v>6.9670080549179308E-2</v>
      </c>
      <c r="H50" s="30">
        <f t="shared" si="2"/>
        <v>48.769056384425518</v>
      </c>
      <c r="I50" s="30" t="s">
        <v>42</v>
      </c>
      <c r="J50" s="114"/>
      <c r="K50" s="176"/>
      <c r="L50" s="165"/>
      <c r="M50" s="167"/>
      <c r="N50" s="167"/>
      <c r="O50" s="167"/>
      <c r="P50" s="167"/>
    </row>
    <row r="51" spans="2:16" x14ac:dyDescent="0.2">
      <c r="B51" s="272" t="s">
        <v>75</v>
      </c>
      <c r="C51" s="260">
        <v>1</v>
      </c>
      <c r="D51" s="20" t="s">
        <v>11</v>
      </c>
      <c r="E51" s="261">
        <v>0</v>
      </c>
      <c r="F51" s="261">
        <v>140</v>
      </c>
      <c r="G51" s="96">
        <f>VLOOKUP(C51,FAKTKOL!$J$11:$M$41,4)</f>
        <v>6.7970810291882261E-2</v>
      </c>
      <c r="H51" s="30">
        <f t="shared" si="2"/>
        <v>0</v>
      </c>
      <c r="I51" s="30" t="s">
        <v>42</v>
      </c>
      <c r="J51" s="114"/>
      <c r="K51" s="176"/>
      <c r="L51" s="165"/>
      <c r="M51" s="167"/>
      <c r="N51" s="167"/>
      <c r="O51" s="167"/>
      <c r="P51" s="167"/>
    </row>
    <row r="52" spans="2:16" x14ac:dyDescent="0.2">
      <c r="B52" s="272" t="s">
        <v>76</v>
      </c>
      <c r="C52" s="260">
        <v>0</v>
      </c>
      <c r="D52" s="20" t="s">
        <v>11</v>
      </c>
      <c r="E52" s="261">
        <v>1</v>
      </c>
      <c r="F52" s="261">
        <v>425</v>
      </c>
      <c r="G52" s="96">
        <f>VLOOKUP(C52,FAKTKOL!$J$11:$M$41,4)</f>
        <v>6.9670080549179308E-2</v>
      </c>
      <c r="H52" s="30">
        <f t="shared" si="2"/>
        <v>29.609784233401207</v>
      </c>
      <c r="I52" s="30" t="s">
        <v>42</v>
      </c>
      <c r="J52" s="114"/>
      <c r="K52" s="176"/>
      <c r="L52" s="165"/>
      <c r="M52" s="167"/>
      <c r="N52" s="167"/>
      <c r="O52" s="167"/>
      <c r="P52" s="167"/>
    </row>
    <row r="53" spans="2:16" x14ac:dyDescent="0.2">
      <c r="B53" s="276" t="s">
        <v>126</v>
      </c>
      <c r="C53" s="260">
        <v>1</v>
      </c>
      <c r="D53" s="20" t="s">
        <v>11</v>
      </c>
      <c r="E53" s="261">
        <v>2</v>
      </c>
      <c r="F53" s="261">
        <v>425</v>
      </c>
      <c r="G53" s="96">
        <f>VLOOKUP(C53,FAKTKOL!$J$11:$M$41,4)</f>
        <v>6.7970810291882261E-2</v>
      </c>
      <c r="H53" s="128">
        <f t="shared" si="2"/>
        <v>57.775188748099922</v>
      </c>
      <c r="I53" s="128" t="s">
        <v>42</v>
      </c>
      <c r="J53" s="114"/>
      <c r="K53" s="176"/>
      <c r="L53" s="165"/>
      <c r="M53" s="167"/>
      <c r="N53" s="167"/>
      <c r="O53" s="167"/>
      <c r="P53" s="167"/>
    </row>
    <row r="54" spans="2:16" x14ac:dyDescent="0.2">
      <c r="B54" s="272" t="s">
        <v>52</v>
      </c>
      <c r="C54" s="259"/>
      <c r="D54" s="39" t="s">
        <v>19</v>
      </c>
      <c r="E54" s="261">
        <v>1</v>
      </c>
      <c r="F54" s="261">
        <v>600</v>
      </c>
      <c r="G54" s="96">
        <f>FAKTKOL!$S$43</f>
        <v>0.28046708669325121</v>
      </c>
      <c r="H54" s="128">
        <f>E54*F54*G54</f>
        <v>168.28025201595074</v>
      </c>
      <c r="I54" s="128" t="s">
        <v>42</v>
      </c>
      <c r="J54" s="118"/>
      <c r="K54" s="176"/>
      <c r="L54" s="165"/>
      <c r="M54" s="167"/>
      <c r="N54" s="167"/>
      <c r="O54" s="167"/>
      <c r="P54" s="167"/>
    </row>
    <row r="55" spans="2:16" x14ac:dyDescent="0.2">
      <c r="B55" s="272" t="s">
        <v>132</v>
      </c>
      <c r="C55" s="259"/>
      <c r="D55" s="39" t="s">
        <v>19</v>
      </c>
      <c r="E55" s="261">
        <v>0</v>
      </c>
      <c r="F55" s="261">
        <v>500</v>
      </c>
      <c r="G55" s="96">
        <f>FAKTKOL!$S$43</f>
        <v>0.28046708669325121</v>
      </c>
      <c r="H55" s="128">
        <f>E55*F55*G55</f>
        <v>0</v>
      </c>
      <c r="I55" s="128" t="s">
        <v>42</v>
      </c>
      <c r="J55" s="118"/>
      <c r="K55" s="176"/>
      <c r="L55" s="165"/>
      <c r="M55" s="167"/>
      <c r="N55" s="167"/>
      <c r="O55" s="167"/>
      <c r="P55" s="167"/>
    </row>
    <row r="56" spans="2:16" x14ac:dyDescent="0.2">
      <c r="B56" s="275" t="s">
        <v>101</v>
      </c>
      <c r="C56" s="259"/>
      <c r="D56" s="130" t="s">
        <v>11</v>
      </c>
      <c r="E56" s="261">
        <v>1</v>
      </c>
      <c r="F56" s="261">
        <v>100</v>
      </c>
      <c r="G56" s="96">
        <f>FAKTKOL!M12</f>
        <v>6.7970810291882261E-2</v>
      </c>
      <c r="H56" s="128">
        <f t="shared" ref="H56" si="3">E56*F56*G56</f>
        <v>6.7970810291882264</v>
      </c>
      <c r="I56" s="128" t="s">
        <v>42</v>
      </c>
      <c r="J56" s="114"/>
      <c r="K56" s="176"/>
      <c r="L56" s="165"/>
      <c r="M56" s="167"/>
      <c r="N56" s="167"/>
      <c r="O56" s="167"/>
      <c r="P56" s="167"/>
    </row>
    <row r="57" spans="2:16" x14ac:dyDescent="0.2">
      <c r="B57" s="275" t="s">
        <v>71</v>
      </c>
      <c r="C57" s="259"/>
      <c r="D57" s="130" t="s">
        <v>11</v>
      </c>
      <c r="E57" s="261">
        <v>1</v>
      </c>
      <c r="F57" s="261">
        <v>100</v>
      </c>
      <c r="G57" s="96">
        <f>FAKTKOL!$S$43</f>
        <v>0.28046708669325121</v>
      </c>
      <c r="H57" s="128">
        <f t="shared" si="2"/>
        <v>28.04670866932512</v>
      </c>
      <c r="I57" s="128" t="s">
        <v>42</v>
      </c>
      <c r="J57" s="114"/>
      <c r="K57" s="176"/>
      <c r="L57" s="165"/>
      <c r="M57" s="167"/>
      <c r="N57" s="167"/>
      <c r="O57" s="167"/>
      <c r="P57" s="167"/>
    </row>
    <row r="58" spans="2:16" x14ac:dyDescent="0.2">
      <c r="B58" s="275" t="s">
        <v>72</v>
      </c>
      <c r="C58" s="259"/>
      <c r="D58" s="130" t="s">
        <v>11</v>
      </c>
      <c r="E58" s="261">
        <v>0</v>
      </c>
      <c r="F58" s="261">
        <v>100</v>
      </c>
      <c r="G58" s="96">
        <f>FAKTKOL!$AE$43</f>
        <v>0.27362642604219628</v>
      </c>
      <c r="H58" s="128">
        <f>E58*F58*G58</f>
        <v>0</v>
      </c>
      <c r="I58" s="128" t="s">
        <v>42</v>
      </c>
      <c r="J58" s="118"/>
      <c r="K58" s="176"/>
      <c r="L58" s="165"/>
      <c r="M58" s="167"/>
      <c r="N58" s="167"/>
      <c r="O58" s="167"/>
      <c r="P58" s="167"/>
    </row>
    <row r="59" spans="2:16" x14ac:dyDescent="0.2">
      <c r="B59" s="275" t="s">
        <v>138</v>
      </c>
      <c r="C59" s="93">
        <f>D3</f>
        <v>18</v>
      </c>
      <c r="D59" s="130" t="s">
        <v>11</v>
      </c>
      <c r="E59" s="261">
        <v>1</v>
      </c>
      <c r="F59" s="266">
        <v>10000</v>
      </c>
      <c r="G59" s="96">
        <f>VLOOKUP(C59,FAKTKOL!$J$11:$M$41,4)</f>
        <v>4.4670080549179349E-2</v>
      </c>
      <c r="H59" s="128">
        <f t="shared" si="2"/>
        <v>446.70080549179346</v>
      </c>
      <c r="I59" s="128" t="s">
        <v>42</v>
      </c>
      <c r="J59" s="118"/>
      <c r="K59" s="176"/>
      <c r="L59" s="165"/>
      <c r="M59" s="167"/>
      <c r="N59" s="167"/>
      <c r="O59" s="167"/>
      <c r="P59" s="167"/>
    </row>
    <row r="60" spans="2:16" ht="5.25" customHeight="1" x14ac:dyDescent="0.2">
      <c r="B60" s="272"/>
      <c r="C60" s="35"/>
      <c r="D60" s="20"/>
      <c r="E60" s="30"/>
      <c r="F60" s="30"/>
      <c r="G60" s="96"/>
      <c r="H60" s="30"/>
      <c r="I60" s="30"/>
      <c r="J60" s="114"/>
      <c r="K60" s="176"/>
      <c r="L60" s="167"/>
      <c r="M60" s="167"/>
      <c r="N60" s="167"/>
      <c r="O60" s="167"/>
      <c r="P60" s="167"/>
    </row>
    <row r="61" spans="2:16" x14ac:dyDescent="0.2">
      <c r="B61" s="277" t="s">
        <v>18</v>
      </c>
      <c r="C61" s="77"/>
      <c r="D61" s="20"/>
      <c r="E61" s="107"/>
      <c r="F61" s="107"/>
      <c r="G61" s="108"/>
      <c r="H61" s="30"/>
      <c r="I61" s="104"/>
      <c r="J61" s="114"/>
      <c r="K61" s="176"/>
      <c r="L61" s="167"/>
      <c r="M61" s="167"/>
      <c r="N61" s="167"/>
      <c r="O61" s="167"/>
      <c r="P61" s="167"/>
    </row>
    <row r="62" spans="2:16" x14ac:dyDescent="0.2">
      <c r="B62" s="272" t="s">
        <v>63</v>
      </c>
      <c r="C62" s="76"/>
      <c r="D62" s="20" t="s">
        <v>92</v>
      </c>
      <c r="E62" s="90">
        <f>$E$22</f>
        <v>16</v>
      </c>
      <c r="F62" s="99">
        <v>300</v>
      </c>
      <c r="G62" s="96">
        <f>VLOOKUP((FAKTKOL!$K$2+2),FAKTKOL!$J$11:$M$41,4)</f>
        <v>6.4695595756699351E-2</v>
      </c>
      <c r="H62" s="30">
        <f t="shared" ref="H62:H69" si="4">E62*F62*G62</f>
        <v>310.53885963215686</v>
      </c>
      <c r="I62" s="30" t="s">
        <v>42</v>
      </c>
      <c r="J62" s="114"/>
      <c r="K62" s="176"/>
      <c r="L62" s="167"/>
      <c r="M62" s="167"/>
      <c r="N62" s="167"/>
      <c r="O62" s="167"/>
      <c r="P62" s="167"/>
    </row>
    <row r="63" spans="2:16" x14ac:dyDescent="0.2">
      <c r="B63" s="278" t="s">
        <v>64</v>
      </c>
      <c r="C63" s="62"/>
      <c r="D63" s="20" t="s">
        <v>92</v>
      </c>
      <c r="E63" s="90">
        <f>$E$23</f>
        <v>30</v>
      </c>
      <c r="F63" s="99">
        <v>300</v>
      </c>
      <c r="G63" s="96">
        <f>FAKTKOL!$F$44</f>
        <v>0.22060271146472299</v>
      </c>
      <c r="H63" s="30">
        <f t="shared" si="4"/>
        <v>1985.4244031825069</v>
      </c>
      <c r="I63" s="30" t="s">
        <v>42</v>
      </c>
      <c r="J63" s="118"/>
      <c r="K63" s="176"/>
      <c r="L63" s="167"/>
      <c r="M63" s="167"/>
      <c r="N63" s="167"/>
      <c r="O63" s="167"/>
      <c r="P63" s="167"/>
    </row>
    <row r="64" spans="2:16" x14ac:dyDescent="0.2">
      <c r="B64" s="279" t="s">
        <v>85</v>
      </c>
      <c r="C64" s="76"/>
      <c r="D64" s="20" t="s">
        <v>92</v>
      </c>
      <c r="E64" s="90">
        <f>$E$22</f>
        <v>16</v>
      </c>
      <c r="F64" s="263"/>
      <c r="G64" s="96">
        <f>VLOOKUP((FAKTKOL!$K$2+2),FAKTKOL!$J$11:$M$41,4)</f>
        <v>6.4695595756699351E-2</v>
      </c>
      <c r="H64" s="30">
        <f t="shared" si="4"/>
        <v>0</v>
      </c>
      <c r="I64" s="30" t="s">
        <v>42</v>
      </c>
      <c r="J64" s="113"/>
      <c r="K64" s="176"/>
      <c r="L64" s="167"/>
      <c r="M64" s="167"/>
      <c r="N64" s="167"/>
      <c r="O64" s="167"/>
      <c r="P64" s="167"/>
    </row>
    <row r="65" spans="2:16" x14ac:dyDescent="0.2">
      <c r="B65" s="279" t="s">
        <v>86</v>
      </c>
      <c r="C65" s="62"/>
      <c r="D65" s="20" t="s">
        <v>92</v>
      </c>
      <c r="E65" s="90">
        <f>$E$23</f>
        <v>30</v>
      </c>
      <c r="F65" s="263"/>
      <c r="G65" s="96">
        <f>FAKTKOL!$F$44</f>
        <v>0.22060271146472299</v>
      </c>
      <c r="H65" s="30">
        <f t="shared" si="4"/>
        <v>0</v>
      </c>
      <c r="I65" s="30" t="s">
        <v>42</v>
      </c>
      <c r="J65" s="113"/>
      <c r="K65" s="176"/>
      <c r="L65" s="167"/>
      <c r="M65" s="167"/>
      <c r="N65" s="167"/>
      <c r="O65" s="167"/>
      <c r="P65" s="167"/>
    </row>
    <row r="66" spans="2:16" x14ac:dyDescent="0.2">
      <c r="B66" s="278" t="s">
        <v>65</v>
      </c>
      <c r="C66" s="76"/>
      <c r="D66" s="20" t="s">
        <v>92</v>
      </c>
      <c r="E66" s="90">
        <f>$E$22</f>
        <v>16</v>
      </c>
      <c r="F66" s="263"/>
      <c r="G66" s="96">
        <f>VLOOKUP((FAKTKOL!$K$2+2),FAKTKOL!$J$11:$M$41,4)</f>
        <v>6.4695595756699351E-2</v>
      </c>
      <c r="H66" s="30">
        <f t="shared" si="4"/>
        <v>0</v>
      </c>
      <c r="I66" s="30" t="s">
        <v>42</v>
      </c>
      <c r="J66" s="113"/>
      <c r="K66" s="176"/>
      <c r="L66" s="167"/>
      <c r="M66" s="167"/>
      <c r="N66" s="167"/>
      <c r="O66" s="167"/>
      <c r="P66" s="167"/>
    </row>
    <row r="67" spans="2:16" x14ac:dyDescent="0.2">
      <c r="B67" s="272" t="s">
        <v>66</v>
      </c>
      <c r="C67" s="62"/>
      <c r="D67" s="20" t="s">
        <v>92</v>
      </c>
      <c r="E67" s="90">
        <f>$E$23</f>
        <v>30</v>
      </c>
      <c r="F67" s="263"/>
      <c r="G67" s="96">
        <f>FAKTKOL!$F$44</f>
        <v>0.22060271146472299</v>
      </c>
      <c r="H67" s="30">
        <f t="shared" si="4"/>
        <v>0</v>
      </c>
      <c r="I67" s="30" t="s">
        <v>42</v>
      </c>
      <c r="J67" s="113"/>
      <c r="K67" s="176"/>
      <c r="L67" s="167"/>
      <c r="M67" s="167"/>
      <c r="N67" s="167"/>
      <c r="O67" s="167"/>
      <c r="P67" s="167"/>
    </row>
    <row r="68" spans="2:16" x14ac:dyDescent="0.2">
      <c r="B68" s="272" t="s">
        <v>67</v>
      </c>
      <c r="C68" s="76"/>
      <c r="D68" s="20" t="s">
        <v>92</v>
      </c>
      <c r="E68" s="90">
        <f>$E$22</f>
        <v>16</v>
      </c>
      <c r="F68" s="99">
        <v>300</v>
      </c>
      <c r="G68" s="96">
        <f>VLOOKUP((FAKTKOL!$K$2+2),FAKTKOL!$J$11:$M$41,4)</f>
        <v>6.4695595756699351E-2</v>
      </c>
      <c r="H68" s="30">
        <f t="shared" si="4"/>
        <v>310.53885963215686</v>
      </c>
      <c r="I68" s="30" t="s">
        <v>42</v>
      </c>
      <c r="J68" s="113"/>
      <c r="K68" s="176"/>
      <c r="L68" s="167"/>
      <c r="M68" s="167"/>
      <c r="N68" s="167"/>
      <c r="O68" s="167"/>
      <c r="P68" s="167"/>
    </row>
    <row r="69" spans="2:16" x14ac:dyDescent="0.2">
      <c r="B69" s="272" t="s">
        <v>68</v>
      </c>
      <c r="C69" s="62"/>
      <c r="D69" s="20" t="s">
        <v>92</v>
      </c>
      <c r="E69" s="90">
        <f>$E$23</f>
        <v>30</v>
      </c>
      <c r="F69" s="99">
        <v>300</v>
      </c>
      <c r="G69" s="96">
        <f>FAKTKOL!$F$44</f>
        <v>0.22060271146472299</v>
      </c>
      <c r="H69" s="30">
        <f t="shared" si="4"/>
        <v>1985.4244031825069</v>
      </c>
      <c r="I69" s="30" t="s">
        <v>42</v>
      </c>
      <c r="J69" s="118"/>
      <c r="K69" s="176"/>
      <c r="L69" s="167"/>
    </row>
    <row r="70" spans="2:16" ht="7.5" customHeight="1" x14ac:dyDescent="0.2">
      <c r="B70" s="273"/>
      <c r="C70" s="34"/>
      <c r="D70" s="20"/>
      <c r="E70" s="30"/>
      <c r="F70" s="38"/>
      <c r="G70" s="97"/>
      <c r="H70" s="30"/>
      <c r="I70" s="30"/>
      <c r="J70" s="114"/>
      <c r="K70" s="176"/>
      <c r="L70" s="171"/>
      <c r="M70" s="229"/>
    </row>
    <row r="71" spans="2:16" x14ac:dyDescent="0.2">
      <c r="B71" s="274" t="s">
        <v>10</v>
      </c>
      <c r="C71" s="16"/>
      <c r="D71" s="17"/>
      <c r="E71" s="123"/>
      <c r="F71" s="9"/>
      <c r="G71" s="123"/>
      <c r="H71" s="121">
        <f>SUM(H44:H69)</f>
        <v>5489.5984362136469</v>
      </c>
      <c r="I71" s="121" t="s">
        <v>42</v>
      </c>
      <c r="J71" s="115"/>
      <c r="K71" s="176"/>
      <c r="L71" s="171"/>
      <c r="M71" s="229"/>
    </row>
    <row r="72" spans="2:16" ht="6" customHeight="1" x14ac:dyDescent="0.2">
      <c r="B72" s="271"/>
      <c r="C72" s="18"/>
      <c r="D72" s="19"/>
      <c r="E72" s="23"/>
      <c r="F72" s="45"/>
      <c r="G72" s="38"/>
      <c r="H72" s="23"/>
      <c r="I72" s="23"/>
      <c r="J72" s="115"/>
      <c r="K72" s="176"/>
      <c r="L72" s="171"/>
      <c r="M72" s="229"/>
    </row>
    <row r="73" spans="2:16" x14ac:dyDescent="0.2">
      <c r="B73" s="274" t="s">
        <v>12</v>
      </c>
      <c r="C73" s="16"/>
      <c r="D73" s="22"/>
      <c r="E73" s="121"/>
      <c r="F73" s="9"/>
      <c r="G73" s="124"/>
      <c r="H73" s="121">
        <f>+H39+H71</f>
        <v>7814.6653229591047</v>
      </c>
      <c r="I73" s="121" t="s">
        <v>42</v>
      </c>
      <c r="J73" s="113"/>
      <c r="K73" s="176"/>
      <c r="L73" s="171"/>
      <c r="M73" s="229"/>
    </row>
    <row r="74" spans="2:16" x14ac:dyDescent="0.2">
      <c r="B74" s="270"/>
      <c r="C74" s="21"/>
      <c r="D74" s="82"/>
      <c r="E74" s="109"/>
      <c r="F74" s="21"/>
      <c r="G74" s="104"/>
      <c r="H74" s="21"/>
      <c r="I74" s="21"/>
      <c r="J74" s="117"/>
      <c r="K74" s="176"/>
      <c r="L74" s="171"/>
      <c r="M74" s="229"/>
    </row>
    <row r="75" spans="2:16" ht="13.5" thickBot="1" x14ac:dyDescent="0.25">
      <c r="B75" s="271" t="s">
        <v>55</v>
      </c>
      <c r="C75" s="18"/>
      <c r="D75" s="19"/>
      <c r="E75" s="23"/>
      <c r="F75" s="21"/>
      <c r="G75" s="91"/>
      <c r="H75" s="68">
        <f>H26-H73</f>
        <v>195.41347905764633</v>
      </c>
      <c r="I75" s="68" t="s">
        <v>42</v>
      </c>
      <c r="J75" s="115"/>
      <c r="K75" s="176"/>
      <c r="L75" s="171"/>
      <c r="M75" s="229"/>
    </row>
    <row r="76" spans="2:16" ht="5.25" customHeight="1" thickBot="1" x14ac:dyDescent="0.25">
      <c r="B76" s="280"/>
      <c r="C76" s="24"/>
      <c r="D76" s="83"/>
      <c r="E76" s="25"/>
      <c r="F76" s="26"/>
      <c r="G76" s="25"/>
      <c r="H76" s="27"/>
      <c r="I76" s="27"/>
      <c r="J76" s="31"/>
      <c r="K76" s="176"/>
      <c r="L76" s="165"/>
      <c r="M76" s="229"/>
    </row>
    <row r="77" spans="2:16" ht="5.25" customHeight="1" x14ac:dyDescent="0.2">
      <c r="B77" s="273"/>
      <c r="C77" s="34"/>
      <c r="D77" s="81"/>
      <c r="E77" s="29"/>
      <c r="F77" s="35"/>
      <c r="G77" s="29"/>
      <c r="H77" s="21"/>
      <c r="I77" s="21"/>
      <c r="J77" s="11"/>
      <c r="K77" s="176"/>
      <c r="L77" s="165"/>
      <c r="M77" s="229"/>
    </row>
    <row r="78" spans="2:16" x14ac:dyDescent="0.2">
      <c r="B78" s="271" t="s">
        <v>93</v>
      </c>
      <c r="C78" s="18"/>
      <c r="D78" s="81"/>
      <c r="E78" s="29"/>
      <c r="F78" s="35"/>
      <c r="G78" s="29"/>
      <c r="H78" s="100">
        <f>((E23*FLOOR(((D3-(FAKTKOL!K2+1)))/(FAKTKOL!K3+1),1)+E22)/D3)</f>
        <v>9.2222222222222214</v>
      </c>
      <c r="I78" s="36" t="s">
        <v>13</v>
      </c>
      <c r="J78" s="11"/>
      <c r="K78" s="176"/>
      <c r="L78" s="165"/>
      <c r="M78" s="232"/>
    </row>
    <row r="79" spans="2:16" ht="3" customHeight="1" x14ac:dyDescent="0.2">
      <c r="B79" s="272"/>
      <c r="C79" s="35"/>
      <c r="D79" s="81"/>
      <c r="E79" s="30"/>
      <c r="F79" s="35"/>
      <c r="G79" s="29"/>
      <c r="H79" s="21"/>
      <c r="I79" s="21"/>
      <c r="J79" s="11"/>
      <c r="K79" s="176"/>
      <c r="L79" s="165"/>
      <c r="M79" s="229"/>
    </row>
    <row r="80" spans="2:16" x14ac:dyDescent="0.2">
      <c r="B80" s="271" t="s">
        <v>94</v>
      </c>
      <c r="C80" s="35"/>
      <c r="D80" s="81"/>
      <c r="E80" s="30"/>
      <c r="F80" s="35"/>
      <c r="G80" s="29"/>
      <c r="H80" s="36">
        <f>H78/(100%-D10)</f>
        <v>18.444444444444443</v>
      </c>
      <c r="I80" s="21" t="s">
        <v>13</v>
      </c>
      <c r="J80" s="11"/>
      <c r="K80" s="176"/>
      <c r="L80" s="165"/>
      <c r="M80" s="229"/>
    </row>
    <row r="81" spans="1:17" x14ac:dyDescent="0.2">
      <c r="B81" s="281" t="s">
        <v>41</v>
      </c>
      <c r="C81" s="38"/>
      <c r="D81" s="81"/>
      <c r="E81" s="30"/>
      <c r="F81" s="34"/>
      <c r="G81" s="21"/>
      <c r="H81" s="28">
        <f>H80*D9</f>
        <v>148.10888888888886</v>
      </c>
      <c r="I81" s="28" t="s">
        <v>43</v>
      </c>
      <c r="J81" s="11"/>
      <c r="K81" s="176"/>
      <c r="L81" s="169"/>
      <c r="M81" s="229"/>
    </row>
    <row r="82" spans="1:17" ht="3" customHeight="1" x14ac:dyDescent="0.2">
      <c r="B82" s="272"/>
      <c r="C82" s="35"/>
      <c r="D82" s="81"/>
      <c r="E82" s="63"/>
      <c r="F82" s="40"/>
      <c r="G82" s="21"/>
      <c r="H82" s="30"/>
      <c r="I82" s="30"/>
      <c r="J82" s="32"/>
      <c r="K82" s="176"/>
      <c r="L82" s="166"/>
      <c r="M82" s="229"/>
    </row>
    <row r="83" spans="1:17" x14ac:dyDescent="0.2">
      <c r="B83" s="271" t="s">
        <v>20</v>
      </c>
      <c r="C83" s="18"/>
      <c r="D83" s="81"/>
      <c r="E83" s="30"/>
      <c r="F83" s="34"/>
      <c r="G83" s="21"/>
      <c r="H83" s="37">
        <f>H73/H81</f>
        <v>52.762973117850201</v>
      </c>
      <c r="I83" s="37" t="s">
        <v>42</v>
      </c>
      <c r="J83" s="33"/>
      <c r="K83" s="176"/>
      <c r="M83" s="231"/>
    </row>
    <row r="84" spans="1:17" ht="3" customHeight="1" x14ac:dyDescent="0.2">
      <c r="B84" s="274"/>
      <c r="C84" s="16"/>
      <c r="D84" s="84"/>
      <c r="E84" s="65"/>
      <c r="F84" s="64"/>
      <c r="G84" s="9"/>
      <c r="H84" s="66"/>
      <c r="I84" s="66"/>
      <c r="J84" s="67"/>
      <c r="L84" s="169"/>
      <c r="M84" s="229"/>
      <c r="Q84" s="168"/>
    </row>
    <row r="85" spans="1:17" s="52" customFormat="1" x14ac:dyDescent="0.2">
      <c r="A85" s="187"/>
      <c r="B85" s="167"/>
      <c r="C85" s="167"/>
      <c r="D85" s="174"/>
      <c r="E85" s="169"/>
      <c r="F85" s="169"/>
      <c r="G85" s="166"/>
      <c r="H85" s="166"/>
      <c r="L85" s="166"/>
      <c r="M85" s="228"/>
      <c r="N85" s="228"/>
    </row>
    <row r="86" spans="1:17" s="52" customFormat="1" x14ac:dyDescent="0.2">
      <c r="A86" s="187"/>
      <c r="B86" s="167"/>
      <c r="C86" s="167"/>
      <c r="D86" s="174"/>
      <c r="E86" s="169"/>
      <c r="F86" s="169"/>
      <c r="G86" s="166"/>
      <c r="H86" s="166"/>
      <c r="L86" s="172"/>
      <c r="M86" s="228"/>
      <c r="N86" s="228"/>
    </row>
    <row r="87" spans="1:17" s="52" customFormat="1" x14ac:dyDescent="0.2">
      <c r="A87" s="190"/>
      <c r="B87" s="177"/>
      <c r="C87" s="177"/>
      <c r="D87" s="178"/>
      <c r="E87" s="179"/>
      <c r="F87" s="179"/>
      <c r="G87" s="173"/>
      <c r="H87" s="173"/>
      <c r="I87" s="176"/>
      <c r="J87" s="176"/>
      <c r="K87" s="176"/>
      <c r="L87" s="166"/>
      <c r="M87" s="228"/>
      <c r="N87" s="228"/>
    </row>
    <row r="88" spans="1:17" s="52" customFormat="1" x14ac:dyDescent="0.2">
      <c r="A88" s="190"/>
      <c r="B88" s="177"/>
      <c r="C88" s="177"/>
      <c r="D88" s="180"/>
      <c r="E88" s="179"/>
      <c r="F88" s="179"/>
      <c r="G88" s="173"/>
      <c r="H88" s="173"/>
      <c r="I88" s="176"/>
      <c r="J88" s="176"/>
      <c r="K88" s="176"/>
      <c r="L88" s="166"/>
      <c r="M88" s="228"/>
      <c r="N88" s="228"/>
    </row>
    <row r="89" spans="1:17" s="52" customFormat="1" x14ac:dyDescent="0.2">
      <c r="A89" s="190"/>
      <c r="B89" s="177"/>
      <c r="C89" s="177"/>
      <c r="D89" s="178"/>
      <c r="E89" s="179"/>
      <c r="F89" s="179"/>
      <c r="G89" s="173"/>
      <c r="H89" s="173"/>
      <c r="I89" s="177"/>
      <c r="J89" s="176"/>
      <c r="K89" s="176"/>
      <c r="L89" s="172"/>
      <c r="M89" s="228"/>
      <c r="N89" s="228"/>
    </row>
    <row r="90" spans="1:17" s="52" customFormat="1" x14ac:dyDescent="0.2">
      <c r="A90" s="190"/>
      <c r="B90" s="181"/>
      <c r="C90" s="181"/>
      <c r="D90" s="178"/>
      <c r="E90" s="173"/>
      <c r="F90" s="179"/>
      <c r="G90" s="179"/>
      <c r="H90" s="182"/>
      <c r="I90" s="182"/>
      <c r="J90" s="177"/>
      <c r="K90" s="176"/>
      <c r="M90" s="231"/>
      <c r="N90" s="228"/>
    </row>
    <row r="91" spans="1:17" s="52" customFormat="1" x14ac:dyDescent="0.2">
      <c r="A91" s="190"/>
      <c r="B91" s="177"/>
      <c r="C91" s="177"/>
      <c r="D91" s="178"/>
      <c r="E91" s="173"/>
      <c r="F91" s="173"/>
      <c r="G91" s="179"/>
      <c r="H91" s="173"/>
      <c r="I91" s="173"/>
      <c r="J91" s="176"/>
      <c r="K91" s="176"/>
      <c r="L91" s="165"/>
      <c r="M91" s="229"/>
      <c r="N91" s="228"/>
    </row>
    <row r="92" spans="1:17" s="52" customFormat="1" x14ac:dyDescent="0.2">
      <c r="A92" s="190"/>
      <c r="B92" s="177"/>
      <c r="C92" s="177"/>
      <c r="D92" s="180"/>
      <c r="E92" s="173"/>
      <c r="F92" s="183"/>
      <c r="G92" s="173"/>
      <c r="H92" s="173"/>
      <c r="I92" s="173"/>
      <c r="J92" s="176"/>
      <c r="K92" s="176"/>
      <c r="L92" s="165"/>
      <c r="M92" s="229"/>
      <c r="N92" s="228"/>
    </row>
    <row r="93" spans="1:17" s="52" customFormat="1" x14ac:dyDescent="0.2">
      <c r="A93" s="190"/>
      <c r="B93" s="183"/>
      <c r="C93" s="183"/>
      <c r="D93" s="180"/>
      <c r="E93" s="173"/>
      <c r="F93" s="184"/>
      <c r="G93" s="183"/>
      <c r="H93" s="173"/>
      <c r="I93" s="173"/>
      <c r="J93" s="176"/>
      <c r="K93" s="176"/>
      <c r="L93" s="165"/>
      <c r="M93" s="229"/>
      <c r="N93" s="229"/>
    </row>
    <row r="94" spans="1:17" s="52" customFormat="1" x14ac:dyDescent="0.2">
      <c r="A94" s="190"/>
      <c r="B94" s="177"/>
      <c r="C94" s="177"/>
      <c r="D94" s="180"/>
      <c r="E94" s="173"/>
      <c r="F94" s="179"/>
      <c r="G94" s="184"/>
      <c r="H94" s="173"/>
      <c r="I94" s="173"/>
      <c r="J94" s="176"/>
      <c r="K94" s="176"/>
      <c r="L94" s="165"/>
      <c r="M94" s="229"/>
      <c r="N94" s="230"/>
    </row>
    <row r="95" spans="1:17" s="52" customFormat="1" x14ac:dyDescent="0.2">
      <c r="A95" s="190"/>
      <c r="B95" s="177"/>
      <c r="C95" s="177"/>
      <c r="D95" s="180"/>
      <c r="E95" s="173"/>
      <c r="F95" s="176"/>
      <c r="G95" s="179"/>
      <c r="H95" s="173"/>
      <c r="I95" s="173"/>
      <c r="J95" s="176"/>
      <c r="K95" s="176"/>
      <c r="M95" s="228"/>
      <c r="N95" s="228"/>
    </row>
    <row r="96" spans="1:17" s="52" customFormat="1" x14ac:dyDescent="0.2">
      <c r="A96" s="190"/>
      <c r="B96" s="176"/>
      <c r="C96" s="176"/>
      <c r="D96" s="185"/>
      <c r="E96" s="186"/>
      <c r="F96" s="183"/>
      <c r="G96" s="176"/>
      <c r="H96" s="186"/>
      <c r="I96" s="186"/>
      <c r="J96" s="176"/>
      <c r="K96" s="176"/>
      <c r="M96" s="228"/>
      <c r="N96" s="228"/>
    </row>
    <row r="97" spans="1:14" s="52" customFormat="1" x14ac:dyDescent="0.2">
      <c r="A97" s="190"/>
      <c r="B97" s="177"/>
      <c r="C97" s="177"/>
      <c r="D97" s="180"/>
      <c r="E97" s="173"/>
      <c r="F97" s="176"/>
      <c r="G97" s="183"/>
      <c r="H97" s="173"/>
      <c r="I97" s="173"/>
      <c r="J97" s="176"/>
      <c r="K97" s="176"/>
      <c r="M97" s="228"/>
      <c r="N97" s="228"/>
    </row>
    <row r="98" spans="1:14" s="52" customFormat="1" x14ac:dyDescent="0.2">
      <c r="A98" s="190"/>
      <c r="B98" s="176"/>
      <c r="C98" s="176"/>
      <c r="D98" s="185"/>
      <c r="E98" s="186"/>
      <c r="F98" s="173"/>
      <c r="G98" s="176"/>
      <c r="H98" s="186"/>
      <c r="I98" s="186"/>
      <c r="J98" s="176"/>
      <c r="K98" s="176"/>
      <c r="M98" s="228"/>
      <c r="N98" s="228"/>
    </row>
    <row r="99" spans="1:14" s="52" customFormat="1" x14ac:dyDescent="0.2">
      <c r="A99" s="190"/>
      <c r="B99" s="177"/>
      <c r="C99" s="177"/>
      <c r="D99" s="180"/>
      <c r="E99" s="173"/>
      <c r="F99" s="173"/>
      <c r="G99" s="173"/>
      <c r="H99" s="173"/>
      <c r="I99" s="173"/>
      <c r="J99" s="176"/>
      <c r="K99" s="176"/>
      <c r="M99" s="228"/>
      <c r="N99" s="228"/>
    </row>
    <row r="100" spans="1:14" s="52" customFormat="1" x14ac:dyDescent="0.2">
      <c r="A100" s="190"/>
      <c r="B100" s="177"/>
      <c r="C100" s="177"/>
      <c r="D100" s="180"/>
      <c r="E100" s="173"/>
      <c r="F100" s="173"/>
      <c r="G100" s="173"/>
      <c r="H100" s="173"/>
      <c r="I100" s="173"/>
      <c r="J100" s="176"/>
      <c r="K100" s="176"/>
      <c r="M100" s="228"/>
      <c r="N100" s="228"/>
    </row>
    <row r="101" spans="1:14" s="52" customFormat="1" x14ac:dyDescent="0.2">
      <c r="A101" s="190"/>
      <c r="B101" s="177"/>
      <c r="C101" s="177"/>
      <c r="D101" s="180"/>
      <c r="E101" s="173"/>
      <c r="F101" s="173"/>
      <c r="G101" s="173"/>
      <c r="H101" s="173"/>
      <c r="I101" s="173"/>
      <c r="J101" s="176"/>
      <c r="K101" s="176"/>
      <c r="M101" s="228"/>
      <c r="N101" s="228"/>
    </row>
    <row r="102" spans="1:14" s="52" customFormat="1" x14ac:dyDescent="0.2">
      <c r="A102" s="190"/>
      <c r="B102" s="177"/>
      <c r="C102" s="177"/>
      <c r="D102" s="180"/>
      <c r="E102" s="173"/>
      <c r="F102" s="173"/>
      <c r="G102" s="173"/>
      <c r="H102" s="173"/>
      <c r="I102" s="173"/>
      <c r="J102" s="176"/>
      <c r="K102" s="176"/>
      <c r="M102" s="228"/>
      <c r="N102" s="228"/>
    </row>
    <row r="103" spans="1:14" s="52" customFormat="1" x14ac:dyDescent="0.2">
      <c r="A103" s="190"/>
      <c r="B103" s="177"/>
      <c r="C103" s="177"/>
      <c r="D103" s="180"/>
      <c r="E103" s="173"/>
      <c r="F103" s="173"/>
      <c r="G103" s="173"/>
      <c r="H103" s="173"/>
      <c r="I103" s="173"/>
      <c r="J103" s="176"/>
      <c r="K103" s="176"/>
      <c r="M103" s="228"/>
      <c r="N103" s="228"/>
    </row>
    <row r="104" spans="1:14" s="52" customFormat="1" x14ac:dyDescent="0.2">
      <c r="A104" s="190"/>
      <c r="B104" s="177"/>
      <c r="C104" s="177"/>
      <c r="D104" s="180"/>
      <c r="E104" s="173"/>
      <c r="F104" s="173"/>
      <c r="G104" s="173"/>
      <c r="H104" s="173"/>
      <c r="I104" s="173"/>
      <c r="J104" s="176"/>
      <c r="K104" s="176"/>
      <c r="M104" s="228"/>
      <c r="N104" s="228"/>
    </row>
    <row r="105" spans="1:14" s="52" customFormat="1" x14ac:dyDescent="0.2">
      <c r="A105" s="190"/>
      <c r="B105" s="177"/>
      <c r="C105" s="177"/>
      <c r="D105" s="180"/>
      <c r="E105" s="173"/>
      <c r="F105" s="173"/>
      <c r="G105" s="173"/>
      <c r="H105" s="173"/>
      <c r="I105" s="173"/>
      <c r="J105" s="176"/>
      <c r="K105" s="176"/>
      <c r="M105" s="228"/>
      <c r="N105" s="228"/>
    </row>
    <row r="106" spans="1:14" s="52" customFormat="1" x14ac:dyDescent="0.2">
      <c r="A106" s="190"/>
      <c r="B106" s="177"/>
      <c r="C106" s="177"/>
      <c r="D106" s="180"/>
      <c r="E106" s="173"/>
      <c r="F106" s="173"/>
      <c r="G106" s="173"/>
      <c r="H106" s="173"/>
      <c r="I106" s="173"/>
      <c r="J106" s="176"/>
      <c r="K106" s="176"/>
      <c r="M106" s="228"/>
      <c r="N106" s="228"/>
    </row>
    <row r="107" spans="1:14" s="52" customFormat="1" x14ac:dyDescent="0.2">
      <c r="A107" s="190"/>
      <c r="B107" s="177"/>
      <c r="C107" s="177"/>
      <c r="D107" s="180"/>
      <c r="E107" s="173"/>
      <c r="F107" s="173"/>
      <c r="G107" s="173"/>
      <c r="H107" s="173"/>
      <c r="I107" s="173"/>
      <c r="J107" s="176"/>
      <c r="K107" s="176"/>
      <c r="M107" s="228"/>
      <c r="N107" s="228"/>
    </row>
    <row r="108" spans="1:14" s="52" customFormat="1" x14ac:dyDescent="0.2">
      <c r="A108" s="190"/>
      <c r="B108" s="177"/>
      <c r="C108" s="177"/>
      <c r="D108" s="180"/>
      <c r="E108" s="173"/>
      <c r="F108" s="173"/>
      <c r="G108" s="173"/>
      <c r="H108" s="173"/>
      <c r="I108" s="173"/>
      <c r="J108" s="176"/>
      <c r="K108" s="176"/>
      <c r="M108" s="228"/>
      <c r="N108" s="228"/>
    </row>
    <row r="109" spans="1:14" s="52" customFormat="1" x14ac:dyDescent="0.2">
      <c r="A109" s="190"/>
      <c r="B109" s="177"/>
      <c r="C109" s="177"/>
      <c r="D109" s="180"/>
      <c r="E109" s="173"/>
      <c r="F109" s="173"/>
      <c r="G109" s="173"/>
      <c r="H109" s="173"/>
      <c r="I109" s="173"/>
      <c r="J109" s="176"/>
      <c r="K109" s="176"/>
      <c r="M109" s="228"/>
      <c r="N109" s="228"/>
    </row>
    <row r="110" spans="1:14" s="52" customFormat="1" x14ac:dyDescent="0.2">
      <c r="A110" s="190"/>
      <c r="B110" s="177"/>
      <c r="C110" s="177"/>
      <c r="D110" s="178"/>
      <c r="E110" s="173"/>
      <c r="F110" s="173"/>
      <c r="G110" s="173"/>
      <c r="H110" s="173"/>
      <c r="I110" s="173"/>
      <c r="J110" s="176"/>
      <c r="K110" s="176"/>
      <c r="M110" s="228"/>
      <c r="N110" s="228"/>
    </row>
    <row r="111" spans="1:14" s="52" customFormat="1" x14ac:dyDescent="0.2">
      <c r="A111" s="190"/>
      <c r="B111" s="177"/>
      <c r="C111" s="177"/>
      <c r="D111" s="180"/>
      <c r="E111" s="173"/>
      <c r="F111" s="173"/>
      <c r="G111" s="173"/>
      <c r="H111" s="173"/>
      <c r="I111" s="173"/>
      <c r="J111" s="176"/>
      <c r="K111" s="176"/>
      <c r="M111" s="228"/>
      <c r="N111" s="228"/>
    </row>
    <row r="112" spans="1:14" s="52" customFormat="1" x14ac:dyDescent="0.2">
      <c r="A112" s="187"/>
      <c r="B112" s="167"/>
      <c r="C112" s="167"/>
      <c r="D112" s="175"/>
      <c r="E112" s="166"/>
      <c r="F112" s="165"/>
      <c r="G112" s="171"/>
      <c r="H112" s="166"/>
      <c r="I112" s="166"/>
      <c r="M112" s="228"/>
      <c r="N112" s="228"/>
    </row>
    <row r="113" spans="1:14" s="52" customFormat="1" x14ac:dyDescent="0.2">
      <c r="A113" s="187"/>
      <c r="B113" s="165"/>
      <c r="C113" s="165"/>
      <c r="D113" s="175"/>
      <c r="E113" s="166"/>
      <c r="F113" s="165"/>
      <c r="G113" s="165"/>
      <c r="H113" s="166"/>
      <c r="I113" s="166"/>
      <c r="M113" s="228"/>
      <c r="N113" s="228"/>
    </row>
    <row r="114" spans="1:14" s="52" customFormat="1" x14ac:dyDescent="0.2">
      <c r="A114" s="187"/>
      <c r="B114" s="167"/>
      <c r="C114" s="167"/>
      <c r="D114" s="175"/>
      <c r="E114" s="166"/>
      <c r="F114" s="165"/>
      <c r="G114" s="165"/>
      <c r="H114" s="166"/>
      <c r="I114" s="166"/>
      <c r="M114" s="228"/>
      <c r="N114" s="228"/>
    </row>
    <row r="115" spans="1:14" s="52" customFormat="1" x14ac:dyDescent="0.2">
      <c r="A115" s="187"/>
      <c r="B115" s="167"/>
      <c r="C115" s="167"/>
      <c r="D115" s="175"/>
      <c r="E115" s="166"/>
      <c r="F115" s="165"/>
      <c r="G115" s="165"/>
      <c r="H115" s="166"/>
      <c r="I115" s="166"/>
      <c r="M115" s="228"/>
      <c r="N115" s="228"/>
    </row>
    <row r="116" spans="1:14" x14ac:dyDescent="0.2">
      <c r="B116" s="1"/>
      <c r="C116" s="1"/>
      <c r="D116" s="86"/>
      <c r="E116" s="4"/>
      <c r="F116" s="2"/>
      <c r="G116" s="2"/>
      <c r="H116" s="4"/>
      <c r="I116" s="4"/>
    </row>
    <row r="117" spans="1:14" x14ac:dyDescent="0.2">
      <c r="B117" s="2"/>
      <c r="C117" s="2"/>
      <c r="D117" s="86"/>
      <c r="E117" s="4"/>
      <c r="F117" s="6"/>
      <c r="G117" s="2"/>
      <c r="H117" s="4"/>
      <c r="I117" s="4"/>
    </row>
    <row r="118" spans="1:14" x14ac:dyDescent="0.2">
      <c r="B118" s="1"/>
      <c r="C118" s="1"/>
      <c r="D118" s="85"/>
      <c r="E118" s="4"/>
      <c r="F118" s="6"/>
      <c r="G118" s="6"/>
      <c r="H118" s="4"/>
      <c r="I118" s="4"/>
    </row>
    <row r="119" spans="1:14" x14ac:dyDescent="0.2">
      <c r="B119" s="1"/>
      <c r="C119" s="1"/>
      <c r="D119" s="86"/>
      <c r="E119" s="4"/>
      <c r="G119" s="6"/>
      <c r="H119" s="4"/>
      <c r="I119" s="4"/>
    </row>
    <row r="120" spans="1:14" x14ac:dyDescent="0.2">
      <c r="E120" s="7"/>
      <c r="F120" s="6"/>
      <c r="H120" s="7"/>
      <c r="I120" s="7"/>
    </row>
    <row r="121" spans="1:14" x14ac:dyDescent="0.2">
      <c r="B121" s="1"/>
      <c r="C121" s="1"/>
      <c r="D121" s="85"/>
      <c r="E121" s="4"/>
      <c r="F121" s="2"/>
      <c r="G121" s="6"/>
      <c r="H121" s="4"/>
      <c r="I121" s="4"/>
    </row>
    <row r="122" spans="1:14" x14ac:dyDescent="0.2">
      <c r="B122" s="1"/>
      <c r="C122" s="1"/>
      <c r="D122" s="86"/>
      <c r="E122" s="4"/>
      <c r="G122" s="2"/>
      <c r="H122" s="5"/>
      <c r="I122" s="5"/>
    </row>
    <row r="123" spans="1:14" x14ac:dyDescent="0.2">
      <c r="E123" s="7"/>
      <c r="F123" s="2"/>
      <c r="H123" s="7"/>
      <c r="I123" s="7"/>
    </row>
    <row r="124" spans="1:14" x14ac:dyDescent="0.2">
      <c r="B124" s="1"/>
      <c r="C124" s="1"/>
      <c r="D124" s="86"/>
      <c r="E124" s="4"/>
      <c r="G124" s="2"/>
      <c r="H124" s="4"/>
      <c r="I124" s="4"/>
    </row>
    <row r="125" spans="1:14" x14ac:dyDescent="0.2">
      <c r="E125" s="7"/>
      <c r="F125" s="2"/>
      <c r="H125" s="7"/>
      <c r="I125" s="7"/>
    </row>
    <row r="126" spans="1:14" x14ac:dyDescent="0.2">
      <c r="B126" s="1"/>
      <c r="C126" s="1"/>
      <c r="D126" s="86"/>
      <c r="E126" s="4"/>
      <c r="F126" s="2"/>
      <c r="G126" s="2"/>
      <c r="H126" s="4"/>
      <c r="I126" s="4"/>
    </row>
    <row r="127" spans="1:14" x14ac:dyDescent="0.2">
      <c r="B127" s="1"/>
      <c r="C127" s="1"/>
      <c r="D127" s="86"/>
      <c r="E127" s="4"/>
      <c r="G127" s="2"/>
      <c r="H127" s="4"/>
      <c r="I127" s="4"/>
    </row>
    <row r="128" spans="1:14" x14ac:dyDescent="0.2">
      <c r="E128" s="7"/>
      <c r="F128" s="2"/>
      <c r="H128" s="7"/>
      <c r="I128" s="7"/>
    </row>
    <row r="129" spans="2:10" x14ac:dyDescent="0.2">
      <c r="B129" s="1"/>
      <c r="C129" s="1"/>
      <c r="D129" s="86"/>
      <c r="E129" s="4"/>
      <c r="F129" s="2"/>
      <c r="G129" s="2"/>
      <c r="H129" s="4"/>
      <c r="I129" s="4"/>
    </row>
    <row r="130" spans="2:10" x14ac:dyDescent="0.2">
      <c r="B130" s="1"/>
      <c r="C130" s="1"/>
      <c r="D130" s="86"/>
      <c r="E130" s="4"/>
      <c r="F130" s="2"/>
      <c r="G130" s="2"/>
      <c r="H130" s="4"/>
      <c r="I130" s="4"/>
    </row>
    <row r="131" spans="2:10" x14ac:dyDescent="0.2">
      <c r="B131" s="1"/>
      <c r="C131" s="1"/>
      <c r="D131" s="86"/>
      <c r="E131" s="4"/>
      <c r="F131" s="2"/>
      <c r="G131" s="2"/>
      <c r="H131" s="4"/>
      <c r="I131" s="4"/>
    </row>
    <row r="132" spans="2:10" x14ac:dyDescent="0.2">
      <c r="B132" s="1"/>
      <c r="C132" s="1"/>
      <c r="D132" s="86"/>
      <c r="E132" s="4"/>
      <c r="G132" s="2"/>
      <c r="H132" s="4"/>
      <c r="I132" s="4"/>
      <c r="J132" s="4"/>
    </row>
  </sheetData>
  <phoneticPr fontId="0" type="noConversion"/>
  <conditionalFormatting sqref="H75">
    <cfRule type="cellIs" dxfId="0" priority="1" stopIfTrue="1" operator="lessThan">
      <formula>0</formula>
    </cfRule>
  </conditionalFormatting>
  <dataValidations count="1">
    <dataValidation type="list" allowBlank="1" showInputMessage="1" showErrorMessage="1" promptTitle="vandprocent" sqref="D10" xr:uid="{00000000-0002-0000-0000-000000000000}">
      <formula1>$R$5:$R$15</formula1>
    </dataValidation>
  </dataValidations>
  <printOptions horizontalCentered="1"/>
  <pageMargins left="0.39370078740157483" right="0.39370078740157483" top="0.39370078740157483" bottom="0.59055118110236227" header="0" footer="0.23622047244094491"/>
  <pageSetup paperSize="8" orientation="portrait" r:id="rId1"/>
  <headerFooter alignWithMargins="0">
    <oddFooter>&amp;L&amp;8&amp;D&amp;C&amp;8&amp;A&amp;R&amp;8&amp;P</oddFooter>
  </headerFooter>
  <cellWatches>
    <cellWatch r="D10"/>
  </cellWatches>
  <drawing r:id="rId2"/>
  <legacyDrawing r:id="rId3"/>
  <mc:AlternateContent xmlns:mc="http://schemas.openxmlformats.org/markup-compatibility/2006">
    <mc:Choice Requires="x14">
      <controls>
        <mc:AlternateContent xmlns:mc="http://schemas.openxmlformats.org/markup-compatibility/2006">
          <mc:Choice Requires="x14">
            <control shapeId="16399" r:id="rId4" name="Drop Down 15">
              <controlPr defaultSize="0" autoLine="0" autoPict="0">
                <anchor moveWithCells="1">
                  <from>
                    <xdr:col>3</xdr:col>
                    <xdr:colOff>152400</xdr:colOff>
                    <xdr:row>4</xdr:row>
                    <xdr:rowOff>95250</xdr:rowOff>
                  </from>
                  <to>
                    <xdr:col>3</xdr:col>
                    <xdr:colOff>400050</xdr:colOff>
                    <xdr:row>5</xdr:row>
                    <xdr:rowOff>19050</xdr:rowOff>
                  </to>
                </anchor>
              </controlPr>
            </control>
          </mc:Choice>
        </mc:AlternateContent>
        <mc:AlternateContent xmlns:mc="http://schemas.openxmlformats.org/markup-compatibility/2006">
          <mc:Choice Requires="x14">
            <control shapeId="16472" r:id="rId5" name="Drop Down 88">
              <controlPr defaultSize="0" autoLine="0" autoPict="0">
                <anchor moveWithCells="1">
                  <from>
                    <xdr:col>3</xdr:col>
                    <xdr:colOff>142875</xdr:colOff>
                    <xdr:row>3</xdr:row>
                    <xdr:rowOff>95250</xdr:rowOff>
                  </from>
                  <to>
                    <xdr:col>3</xdr:col>
                    <xdr:colOff>400050</xdr:colOff>
                    <xdr:row>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AE108"/>
  <sheetViews>
    <sheetView showGridLines="0" topLeftCell="A10" zoomScaleNormal="100" workbookViewId="0">
      <selection activeCell="A43" sqref="A43:XFD43"/>
    </sheetView>
  </sheetViews>
  <sheetFormatPr defaultColWidth="10.25" defaultRowHeight="12.75" x14ac:dyDescent="0.2"/>
  <cols>
    <col min="1" max="1" width="4.625" style="3" customWidth="1"/>
    <col min="2" max="2" width="1.625" style="3" customWidth="1"/>
    <col min="3" max="3" width="10" style="3" customWidth="1"/>
    <col min="4" max="4" width="7.75" style="3" customWidth="1"/>
    <col min="5" max="5" width="5.75" style="3" customWidth="1"/>
    <col min="6" max="6" width="12.375" style="3" customWidth="1"/>
    <col min="7" max="7" width="1.5" style="3" customWidth="1"/>
    <col min="8" max="8" width="7.75" style="3" customWidth="1"/>
    <col min="9" max="9" width="7.125" style="3" customWidth="1"/>
    <col min="10" max="12" width="7.625" style="3" customWidth="1"/>
    <col min="13" max="13" width="11.875" style="3" customWidth="1"/>
    <col min="14" max="14" width="3.375" style="3" customWidth="1"/>
    <col min="15" max="15" width="3" style="3" customWidth="1"/>
    <col min="16" max="16" width="7.375" style="3" customWidth="1"/>
    <col min="17" max="17" width="5" style="3" customWidth="1"/>
    <col min="18" max="18" width="5.25" style="3" customWidth="1"/>
    <col min="19" max="19" width="13.125" style="3" customWidth="1"/>
    <col min="20" max="20" width="2" style="3" customWidth="1"/>
    <col min="21" max="21" width="1.875" style="3" customWidth="1"/>
    <col min="22" max="22" width="5" style="3" customWidth="1"/>
    <col min="23" max="23" width="7.5" style="3" customWidth="1"/>
    <col min="24" max="24" width="3.375" style="3" customWidth="1"/>
    <col min="25" max="25" width="12.125" style="3" customWidth="1"/>
    <col min="26" max="27" width="3.625" style="3" customWidth="1"/>
    <col min="28" max="28" width="7.375" style="3" customWidth="1"/>
    <col min="29" max="29" width="5" style="3" customWidth="1"/>
    <col min="30" max="30" width="5.25" style="3" customWidth="1"/>
    <col min="31" max="31" width="13.125" style="3" customWidth="1"/>
    <col min="32" max="16384" width="10.25" style="3"/>
  </cols>
  <sheetData>
    <row r="1" spans="1:31" x14ac:dyDescent="0.2">
      <c r="A1" s="1" t="s">
        <v>29</v>
      </c>
      <c r="D1" s="2">
        <f>Pil!D3</f>
        <v>18</v>
      </c>
      <c r="E1" s="1" t="s">
        <v>21</v>
      </c>
      <c r="J1" s="8" t="s">
        <v>36</v>
      </c>
      <c r="K1" s="8" t="s">
        <v>37</v>
      </c>
      <c r="L1" s="8" t="s">
        <v>22</v>
      </c>
      <c r="M1" s="3" t="s">
        <v>51</v>
      </c>
      <c r="V1" s="3" t="s">
        <v>106</v>
      </c>
      <c r="W1" s="3" t="s">
        <v>107</v>
      </c>
    </row>
    <row r="2" spans="1:31" x14ac:dyDescent="0.2">
      <c r="J2" s="225">
        <v>2</v>
      </c>
      <c r="K2" s="225">
        <v>1</v>
      </c>
      <c r="L2" s="51">
        <f>K2+2</f>
        <v>3</v>
      </c>
      <c r="M2" s="225">
        <v>45</v>
      </c>
      <c r="S2" s="3" t="str">
        <f>Pil!B22</f>
        <v>Biomasse - 1. høst</v>
      </c>
      <c r="V2" s="3">
        <f>L2</f>
        <v>3</v>
      </c>
      <c r="W2" s="225">
        <v>0</v>
      </c>
    </row>
    <row r="3" spans="1:31" x14ac:dyDescent="0.2">
      <c r="A3" s="1" t="s">
        <v>30</v>
      </c>
      <c r="D3" s="2"/>
      <c r="E3" s="250">
        <f>Pil!D2</f>
        <v>0.04</v>
      </c>
      <c r="J3" s="225">
        <v>3</v>
      </c>
      <c r="K3" s="225">
        <v>2</v>
      </c>
      <c r="L3" s="51">
        <f>K3+1</f>
        <v>3</v>
      </c>
      <c r="M3" s="225">
        <v>47</v>
      </c>
      <c r="S3" s="3" t="str">
        <f>Pil!B23</f>
        <v>Biomasse</v>
      </c>
      <c r="V3" s="3">
        <f>V2+W3</f>
        <v>6</v>
      </c>
      <c r="W3" s="3">
        <f>L3</f>
        <v>3</v>
      </c>
    </row>
    <row r="4" spans="1:31" x14ac:dyDescent="0.2">
      <c r="A4" s="1" t="s">
        <v>48</v>
      </c>
      <c r="D4" s="2"/>
      <c r="E4" s="241">
        <v>1.4999999999999999E-2</v>
      </c>
      <c r="J4" s="225">
        <v>4</v>
      </c>
      <c r="K4" s="52"/>
      <c r="L4" s="52"/>
      <c r="M4" s="225">
        <v>49</v>
      </c>
      <c r="S4" s="3" t="str">
        <f>Pil!B24</f>
        <v>Etableringstilskud</v>
      </c>
      <c r="V4" s="225">
        <v>0</v>
      </c>
      <c r="W4" s="225">
        <v>0</v>
      </c>
    </row>
    <row r="5" spans="1:31" x14ac:dyDescent="0.2">
      <c r="A5" s="1" t="s">
        <v>49</v>
      </c>
      <c r="D5" s="2"/>
      <c r="E5" s="251">
        <f>E3-E4</f>
        <v>2.5000000000000001E-2</v>
      </c>
      <c r="K5" s="52"/>
      <c r="L5" s="52"/>
      <c r="S5" s="3" t="str">
        <f>Pil!B25</f>
        <v>Grundbetaling kun ved &gt;0,3 ha</v>
      </c>
      <c r="V5" s="225">
        <v>0</v>
      </c>
      <c r="W5" s="225">
        <v>1</v>
      </c>
    </row>
    <row r="6" spans="1:31" x14ac:dyDescent="0.2">
      <c r="A6" s="1" t="s">
        <v>50</v>
      </c>
      <c r="D6" s="2"/>
      <c r="E6" s="46"/>
      <c r="K6" s="52"/>
      <c r="L6" s="52"/>
    </row>
    <row r="7" spans="1:31" x14ac:dyDescent="0.2">
      <c r="A7" s="1" t="s">
        <v>105</v>
      </c>
      <c r="D7" s="2"/>
      <c r="E7" s="46">
        <v>0</v>
      </c>
      <c r="K7" s="52"/>
      <c r="L7" s="52"/>
    </row>
    <row r="8" spans="1:31" x14ac:dyDescent="0.2">
      <c r="A8" s="1"/>
      <c r="D8" s="2"/>
      <c r="E8" s="46"/>
      <c r="K8" s="52"/>
      <c r="L8" s="52"/>
    </row>
    <row r="9" spans="1:31" ht="15.75" x14ac:dyDescent="0.25">
      <c r="A9" s="1"/>
      <c r="D9" s="282" t="s">
        <v>1</v>
      </c>
      <c r="E9" s="282"/>
      <c r="F9" s="282"/>
      <c r="K9" s="52"/>
      <c r="L9" s="282" t="s">
        <v>38</v>
      </c>
      <c r="M9" s="282"/>
      <c r="N9" s="282"/>
      <c r="Q9" s="52"/>
      <c r="R9" s="282" t="s">
        <v>45</v>
      </c>
      <c r="S9" s="282"/>
      <c r="T9" s="282"/>
      <c r="V9" s="282" t="s">
        <v>44</v>
      </c>
      <c r="W9" s="282"/>
      <c r="X9" s="282"/>
      <c r="Y9" s="282"/>
      <c r="Z9" s="282"/>
      <c r="AB9" s="78" t="s">
        <v>69</v>
      </c>
      <c r="AC9" s="78"/>
      <c r="AD9" s="78"/>
    </row>
    <row r="10" spans="1:31" ht="13.5" thickBot="1" x14ac:dyDescent="0.25">
      <c r="A10" s="26" t="s">
        <v>22</v>
      </c>
      <c r="B10" s="27"/>
      <c r="C10" s="27"/>
      <c r="D10" s="26" t="s">
        <v>32</v>
      </c>
      <c r="E10" s="27"/>
      <c r="F10" s="27" t="s">
        <v>23</v>
      </c>
      <c r="G10" s="27"/>
      <c r="H10" s="27" t="s">
        <v>35</v>
      </c>
      <c r="I10" s="27"/>
      <c r="J10" s="26" t="s">
        <v>22</v>
      </c>
      <c r="K10" s="26" t="s">
        <v>32</v>
      </c>
      <c r="L10" s="27"/>
      <c r="M10" s="27" t="s">
        <v>23</v>
      </c>
      <c r="N10" s="27"/>
      <c r="O10" s="27"/>
      <c r="P10" s="26" t="s">
        <v>22</v>
      </c>
      <c r="Q10" s="26" t="s">
        <v>32</v>
      </c>
      <c r="R10" s="27"/>
      <c r="S10" s="27" t="s">
        <v>23</v>
      </c>
      <c r="T10" s="27"/>
      <c r="U10" s="27"/>
      <c r="V10" s="26" t="s">
        <v>22</v>
      </c>
      <c r="W10" s="26" t="s">
        <v>32</v>
      </c>
      <c r="X10" s="27"/>
      <c r="Y10" s="27" t="s">
        <v>23</v>
      </c>
      <c r="Z10" s="27"/>
      <c r="AB10" s="26" t="s">
        <v>22</v>
      </c>
      <c r="AC10" s="26" t="s">
        <v>32</v>
      </c>
      <c r="AD10" s="27"/>
      <c r="AE10" s="27" t="s">
        <v>23</v>
      </c>
    </row>
    <row r="11" spans="1:31" x14ac:dyDescent="0.2">
      <c r="A11" s="2">
        <v>0</v>
      </c>
      <c r="D11" s="2">
        <v>0</v>
      </c>
      <c r="F11" s="74">
        <f>PMT($E$5,$D$1,PV($E$3,A11,0,D11),0)</f>
        <v>0</v>
      </c>
      <c r="I11" s="53"/>
      <c r="J11" s="2">
        <v>0</v>
      </c>
      <c r="K11" s="2">
        <f>IF(J11&gt;$D$1,0,1)</f>
        <v>1</v>
      </c>
      <c r="M11" s="193">
        <f>PMT($E$5,$D$1,-K11)</f>
        <v>6.9670080549179308E-2</v>
      </c>
      <c r="O11" s="53"/>
      <c r="P11" s="2">
        <v>0</v>
      </c>
      <c r="Q11" s="2">
        <v>0</v>
      </c>
      <c r="S11" s="3">
        <f t="shared" ref="S11:S41" si="0">PMT($E$5,$D$1,PV($E$5,P11,0,Q11),0)</f>
        <v>0</v>
      </c>
      <c r="U11" s="53"/>
      <c r="V11" s="2">
        <v>0</v>
      </c>
      <c r="W11" s="2">
        <v>0</v>
      </c>
      <c r="X11" s="2"/>
      <c r="Y11" s="197">
        <f>PMT($E$5,$D$1,PV($E$5,V11,0,W11),0)</f>
        <v>0</v>
      </c>
      <c r="Z11" s="69"/>
      <c r="AB11" s="2">
        <v>0</v>
      </c>
      <c r="AC11" s="2">
        <v>0</v>
      </c>
      <c r="AE11" s="3">
        <f t="shared" ref="AE11:AE41" si="1">PMT($E$5,$D$1,PV($E$5,AB11,0,AC11),0)</f>
        <v>0</v>
      </c>
    </row>
    <row r="12" spans="1:31" x14ac:dyDescent="0.2">
      <c r="A12" s="2">
        <v>1</v>
      </c>
      <c r="D12" s="2">
        <f t="shared" ref="D12:D41" si="2">IF(H12=A12,1,0)</f>
        <v>0</v>
      </c>
      <c r="E12" s="2"/>
      <c r="F12" s="74">
        <f>PMT($E$5,$D$1,PV($E$3,A12,0,D12),0)</f>
        <v>0</v>
      </c>
      <c r="G12" s="74"/>
      <c r="I12" s="54"/>
      <c r="J12" s="2">
        <v>1</v>
      </c>
      <c r="K12" s="2">
        <f t="shared" ref="K12:K41" si="3">IF(J12&gt;$D$1,0,1)</f>
        <v>1</v>
      </c>
      <c r="L12" s="34"/>
      <c r="M12" s="194">
        <f t="shared" ref="M12:M41" si="4">PMT($E$5,$D$1,PV($E$5,J12,0,K12))</f>
        <v>6.7970810291882261E-2</v>
      </c>
      <c r="O12" s="54"/>
      <c r="P12" s="2">
        <v>1</v>
      </c>
      <c r="Q12" s="2">
        <f t="shared" ref="Q12:Q41" si="5">IF(P12&gt;=$D$1,0,D12)</f>
        <v>0</v>
      </c>
      <c r="R12" s="2"/>
      <c r="S12" s="2">
        <f t="shared" si="0"/>
        <v>0</v>
      </c>
      <c r="U12" s="54"/>
      <c r="V12" s="2">
        <v>1</v>
      </c>
      <c r="W12" s="2">
        <f>IF(V12&lt;$D$1,1,0)</f>
        <v>1</v>
      </c>
      <c r="X12" s="2"/>
      <c r="Y12" s="197">
        <f t="shared" ref="Y12:Y41" si="6">PMT($E$5,$D$1,PV($E$5,V12,0,W12),0)</f>
        <v>6.7970810291882261E-2</v>
      </c>
      <c r="Z12" s="70"/>
      <c r="AB12" s="2">
        <v>1</v>
      </c>
      <c r="AC12" s="34">
        <v>0</v>
      </c>
      <c r="AD12" s="2"/>
      <c r="AE12" s="2">
        <f t="shared" si="1"/>
        <v>0</v>
      </c>
    </row>
    <row r="13" spans="1:31" x14ac:dyDescent="0.2">
      <c r="A13" s="2">
        <v>2</v>
      </c>
      <c r="D13" s="2">
        <f t="shared" si="2"/>
        <v>0</v>
      </c>
      <c r="E13" s="2"/>
      <c r="F13" s="74">
        <f t="shared" ref="F13:F41" si="7">PMT($E$5,$D$1,PV($E$3,A13,0,D13),0)</f>
        <v>0</v>
      </c>
      <c r="H13" s="11">
        <f>IFERROR(VLOOKUP(A13,$H$48:$I$62,2,0),0)</f>
        <v>0</v>
      </c>
      <c r="I13" s="54"/>
      <c r="J13" s="2">
        <v>2</v>
      </c>
      <c r="K13" s="2">
        <f t="shared" si="3"/>
        <v>1</v>
      </c>
      <c r="L13" s="34"/>
      <c r="M13" s="194">
        <f t="shared" si="4"/>
        <v>6.6312985650616829E-2</v>
      </c>
      <c r="O13" s="54"/>
      <c r="P13" s="2">
        <v>2</v>
      </c>
      <c r="Q13" s="2">
        <f t="shared" si="5"/>
        <v>0</v>
      </c>
      <c r="R13" s="2"/>
      <c r="S13" s="2">
        <f t="shared" si="0"/>
        <v>0</v>
      </c>
      <c r="U13" s="54"/>
      <c r="V13" s="2">
        <v>2</v>
      </c>
      <c r="W13" s="2">
        <v>0</v>
      </c>
      <c r="X13" s="2"/>
      <c r="Y13" s="197">
        <f t="shared" si="6"/>
        <v>0</v>
      </c>
      <c r="Z13" s="70"/>
      <c r="AB13" s="2">
        <v>2</v>
      </c>
      <c r="AC13" s="34">
        <f t="shared" ref="AC13:AC41" si="8">IF(AB13&gt;=$D$1,0,D12)</f>
        <v>0</v>
      </c>
      <c r="AD13" s="2"/>
      <c r="AE13" s="2">
        <f t="shared" si="1"/>
        <v>0</v>
      </c>
    </row>
    <row r="14" spans="1:31" s="144" customFormat="1" x14ac:dyDescent="0.2">
      <c r="A14" s="143">
        <v>3</v>
      </c>
      <c r="C14" s="145"/>
      <c r="D14" s="143">
        <f t="shared" si="2"/>
        <v>1</v>
      </c>
      <c r="E14" s="143"/>
      <c r="F14" s="146">
        <f t="shared" si="7"/>
        <v>6.193644791652974E-2</v>
      </c>
      <c r="H14" s="147">
        <f t="shared" ref="H14:H41" si="9">IFERROR(VLOOKUP(A14,$H$48:$I$62,2,0),0)</f>
        <v>3</v>
      </c>
      <c r="I14" s="148"/>
      <c r="J14" s="143">
        <v>3</v>
      </c>
      <c r="K14" s="143">
        <f t="shared" si="3"/>
        <v>1</v>
      </c>
      <c r="L14" s="149"/>
      <c r="M14" s="195">
        <f t="shared" si="4"/>
        <v>6.4695595756699351E-2</v>
      </c>
      <c r="O14" s="148"/>
      <c r="P14" s="143">
        <v>3</v>
      </c>
      <c r="Q14" s="143">
        <f t="shared" si="5"/>
        <v>1</v>
      </c>
      <c r="R14" s="143"/>
      <c r="S14" s="143">
        <f t="shared" si="0"/>
        <v>6.4695595756699351E-2</v>
      </c>
      <c r="U14" s="148"/>
      <c r="V14" s="143">
        <v>3</v>
      </c>
      <c r="W14" s="143">
        <f>IF(AB14&lt;$D$1,1,D13)</f>
        <v>1</v>
      </c>
      <c r="X14" s="143"/>
      <c r="Y14" s="197">
        <f t="shared" si="6"/>
        <v>6.4695595756699351E-2</v>
      </c>
      <c r="Z14" s="150"/>
      <c r="AB14" s="143">
        <v>3</v>
      </c>
      <c r="AC14" s="149">
        <f t="shared" si="8"/>
        <v>0</v>
      </c>
      <c r="AD14" s="143"/>
      <c r="AE14" s="143">
        <f t="shared" si="1"/>
        <v>0</v>
      </c>
    </row>
    <row r="15" spans="1:31" x14ac:dyDescent="0.2">
      <c r="A15" s="2">
        <v>4</v>
      </c>
      <c r="C15" s="21"/>
      <c r="D15" s="2">
        <f t="shared" si="2"/>
        <v>0</v>
      </c>
      <c r="E15" s="2"/>
      <c r="F15" s="126">
        <f>PMT($E$5,$D$1,PV($E$3,A15,0,D15),0)</f>
        <v>0</v>
      </c>
      <c r="H15" s="11">
        <f t="shared" si="9"/>
        <v>0</v>
      </c>
      <c r="I15" s="54"/>
      <c r="J15" s="2">
        <v>4</v>
      </c>
      <c r="K15" s="2">
        <f t="shared" si="3"/>
        <v>1</v>
      </c>
      <c r="L15" s="34"/>
      <c r="M15" s="194">
        <f t="shared" si="4"/>
        <v>6.3117654396779868E-2</v>
      </c>
      <c r="O15" s="54"/>
      <c r="P15" s="2">
        <v>4</v>
      </c>
      <c r="Q15" s="2">
        <f>IF(P15&gt;=$D$1,0,D15)</f>
        <v>0</v>
      </c>
      <c r="R15" s="2"/>
      <c r="S15" s="2">
        <f t="shared" si="0"/>
        <v>0</v>
      </c>
      <c r="U15" s="54"/>
      <c r="V15" s="2">
        <v>4</v>
      </c>
      <c r="W15" s="2">
        <v>0</v>
      </c>
      <c r="X15" s="2"/>
      <c r="Y15" s="197">
        <f t="shared" si="6"/>
        <v>0</v>
      </c>
      <c r="Z15" s="70"/>
      <c r="AB15" s="2">
        <v>4</v>
      </c>
      <c r="AC15" s="34">
        <f t="shared" si="8"/>
        <v>1</v>
      </c>
      <c r="AD15" s="2"/>
      <c r="AE15" s="192">
        <f t="shared" si="1"/>
        <v>6.3117654396779868E-2</v>
      </c>
    </row>
    <row r="16" spans="1:31" x14ac:dyDescent="0.2">
      <c r="A16" s="2">
        <v>5</v>
      </c>
      <c r="C16" s="21"/>
      <c r="D16" s="2">
        <f t="shared" si="2"/>
        <v>0</v>
      </c>
      <c r="E16" s="2"/>
      <c r="F16" s="74">
        <f t="shared" si="7"/>
        <v>0</v>
      </c>
      <c r="H16" s="11">
        <f t="shared" si="9"/>
        <v>0</v>
      </c>
      <c r="I16" s="54"/>
      <c r="J16" s="2">
        <v>5</v>
      </c>
      <c r="K16" s="2">
        <f t="shared" si="3"/>
        <v>1</v>
      </c>
      <c r="L16" s="34"/>
      <c r="M16" s="194">
        <f t="shared" si="4"/>
        <v>6.1578199411492555E-2</v>
      </c>
      <c r="O16" s="54"/>
      <c r="P16" s="2">
        <v>5</v>
      </c>
      <c r="Q16" s="2">
        <f t="shared" si="5"/>
        <v>0</v>
      </c>
      <c r="R16" s="2"/>
      <c r="S16" s="2">
        <f t="shared" si="0"/>
        <v>0</v>
      </c>
      <c r="U16" s="54"/>
      <c r="V16" s="2">
        <v>5</v>
      </c>
      <c r="W16" s="2">
        <f>IF(V16&lt;$D$1,1,0)</f>
        <v>1</v>
      </c>
      <c r="X16" s="2"/>
      <c r="Y16" s="197">
        <f t="shared" si="6"/>
        <v>6.1578199411492555E-2</v>
      </c>
      <c r="Z16" s="70"/>
      <c r="AB16" s="2">
        <v>5</v>
      </c>
      <c r="AC16" s="34">
        <f t="shared" si="8"/>
        <v>0</v>
      </c>
      <c r="AD16" s="2"/>
      <c r="AE16" s="192">
        <f t="shared" si="1"/>
        <v>0</v>
      </c>
    </row>
    <row r="17" spans="1:31" x14ac:dyDescent="0.2">
      <c r="A17" s="2">
        <v>6</v>
      </c>
      <c r="C17" s="21"/>
      <c r="D17" s="2">
        <f t="shared" si="2"/>
        <v>1</v>
      </c>
      <c r="E17" s="2"/>
      <c r="F17" s="74">
        <f t="shared" si="7"/>
        <v>5.5061276666805693E-2</v>
      </c>
      <c r="H17" s="11">
        <f t="shared" si="9"/>
        <v>6</v>
      </c>
      <c r="I17" s="54"/>
      <c r="J17" s="2">
        <v>6</v>
      </c>
      <c r="K17" s="2">
        <f t="shared" si="3"/>
        <v>1</v>
      </c>
      <c r="L17" s="34"/>
      <c r="M17" s="194">
        <f t="shared" si="4"/>
        <v>6.0076292108773237E-2</v>
      </c>
      <c r="O17" s="54"/>
      <c r="P17" s="2">
        <v>6</v>
      </c>
      <c r="Q17" s="2">
        <f t="shared" si="5"/>
        <v>1</v>
      </c>
      <c r="R17" s="2"/>
      <c r="S17" s="2">
        <f t="shared" si="0"/>
        <v>6.0076292108773237E-2</v>
      </c>
      <c r="U17" s="54"/>
      <c r="V17" s="2">
        <v>6</v>
      </c>
      <c r="W17" s="2">
        <v>0</v>
      </c>
      <c r="X17" s="2"/>
      <c r="Y17" s="197">
        <f t="shared" si="6"/>
        <v>0</v>
      </c>
      <c r="Z17" s="70"/>
      <c r="AB17" s="2">
        <v>6</v>
      </c>
      <c r="AC17" s="34">
        <f t="shared" si="8"/>
        <v>0</v>
      </c>
      <c r="AD17" s="2"/>
      <c r="AE17" s="192">
        <f t="shared" si="1"/>
        <v>0</v>
      </c>
    </row>
    <row r="18" spans="1:31" x14ac:dyDescent="0.2">
      <c r="A18" s="2">
        <v>7</v>
      </c>
      <c r="C18" s="21"/>
      <c r="D18" s="2">
        <f t="shared" si="2"/>
        <v>0</v>
      </c>
      <c r="E18" s="2"/>
      <c r="F18" s="74">
        <f t="shared" si="7"/>
        <v>0</v>
      </c>
      <c r="H18" s="11">
        <f t="shared" si="9"/>
        <v>0</v>
      </c>
      <c r="I18" s="54"/>
      <c r="J18" s="2">
        <v>7</v>
      </c>
      <c r="K18" s="2">
        <f t="shared" si="3"/>
        <v>1</v>
      </c>
      <c r="L18" s="34"/>
      <c r="M18" s="194">
        <f t="shared" si="4"/>
        <v>5.8611016691486079E-2</v>
      </c>
      <c r="O18" s="54"/>
      <c r="P18" s="2">
        <v>7</v>
      </c>
      <c r="Q18" s="2">
        <f t="shared" si="5"/>
        <v>0</v>
      </c>
      <c r="R18" s="2"/>
      <c r="S18" s="2">
        <f t="shared" si="0"/>
        <v>0</v>
      </c>
      <c r="U18" s="54"/>
      <c r="V18" s="2">
        <v>7</v>
      </c>
      <c r="W18" s="2">
        <f>IF(V18&lt;$D$1,1,0)</f>
        <v>1</v>
      </c>
      <c r="X18" s="2"/>
      <c r="Y18" s="197">
        <f t="shared" si="6"/>
        <v>5.8611016691486079E-2</v>
      </c>
      <c r="Z18" s="70"/>
      <c r="AB18" s="2">
        <v>7</v>
      </c>
      <c r="AC18" s="34">
        <f t="shared" si="8"/>
        <v>1</v>
      </c>
      <c r="AD18" s="2"/>
      <c r="AE18" s="192">
        <f t="shared" si="1"/>
        <v>5.8611016691486079E-2</v>
      </c>
    </row>
    <row r="19" spans="1:31" x14ac:dyDescent="0.2">
      <c r="A19" s="2">
        <v>8</v>
      </c>
      <c r="C19" s="21"/>
      <c r="D19" s="2">
        <f t="shared" si="2"/>
        <v>0</v>
      </c>
      <c r="E19" s="2"/>
      <c r="F19" s="74">
        <f t="shared" si="7"/>
        <v>0</v>
      </c>
      <c r="H19" s="11">
        <f t="shared" si="9"/>
        <v>0</v>
      </c>
      <c r="I19" s="54"/>
      <c r="J19" s="2">
        <v>8</v>
      </c>
      <c r="K19" s="2">
        <f t="shared" si="3"/>
        <v>1</v>
      </c>
      <c r="L19" s="34"/>
      <c r="M19" s="194">
        <f t="shared" si="4"/>
        <v>5.7181479699010808E-2</v>
      </c>
      <c r="O19" s="54"/>
      <c r="P19" s="2">
        <v>8</v>
      </c>
      <c r="Q19" s="2">
        <f t="shared" si="5"/>
        <v>0</v>
      </c>
      <c r="R19" s="2"/>
      <c r="S19" s="2">
        <f t="shared" si="0"/>
        <v>0</v>
      </c>
      <c r="U19" s="54"/>
      <c r="V19" s="2">
        <v>8</v>
      </c>
      <c r="W19" s="2">
        <v>0</v>
      </c>
      <c r="X19" s="2"/>
      <c r="Y19" s="197">
        <f t="shared" si="6"/>
        <v>0</v>
      </c>
      <c r="Z19" s="70"/>
      <c r="AB19" s="2">
        <v>8</v>
      </c>
      <c r="AC19" s="34">
        <f t="shared" si="8"/>
        <v>0</v>
      </c>
      <c r="AD19" s="2"/>
      <c r="AE19" s="192">
        <f t="shared" si="1"/>
        <v>0</v>
      </c>
    </row>
    <row r="20" spans="1:31" x14ac:dyDescent="0.2">
      <c r="A20" s="2">
        <v>9</v>
      </c>
      <c r="C20" s="21"/>
      <c r="D20" s="2">
        <f t="shared" si="2"/>
        <v>1</v>
      </c>
      <c r="E20" s="2"/>
      <c r="F20" s="74">
        <f t="shared" si="7"/>
        <v>4.8949274460562062E-2</v>
      </c>
      <c r="H20" s="11">
        <f t="shared" si="9"/>
        <v>9</v>
      </c>
      <c r="I20" s="54"/>
      <c r="J20" s="2">
        <v>9</v>
      </c>
      <c r="K20" s="2">
        <f t="shared" si="3"/>
        <v>1</v>
      </c>
      <c r="L20" s="34"/>
      <c r="M20" s="194">
        <f t="shared" si="4"/>
        <v>5.5786809462449585E-2</v>
      </c>
      <c r="O20" s="54"/>
      <c r="P20" s="2">
        <v>9</v>
      </c>
      <c r="Q20" s="2">
        <f t="shared" si="5"/>
        <v>1</v>
      </c>
      <c r="R20" s="2"/>
      <c r="S20" s="2">
        <f t="shared" si="0"/>
        <v>5.5786809462449585E-2</v>
      </c>
      <c r="U20" s="54"/>
      <c r="V20" s="2">
        <v>9</v>
      </c>
      <c r="W20" s="2">
        <f>IF(V20&lt;$D$1,1,0)</f>
        <v>1</v>
      </c>
      <c r="X20" s="2"/>
      <c r="Y20" s="197">
        <f t="shared" si="6"/>
        <v>5.5786809462449585E-2</v>
      </c>
      <c r="Z20" s="70"/>
      <c r="AB20" s="2">
        <v>9</v>
      </c>
      <c r="AC20" s="34">
        <f t="shared" si="8"/>
        <v>0</v>
      </c>
      <c r="AD20" s="2"/>
      <c r="AE20" s="192">
        <f t="shared" si="1"/>
        <v>0</v>
      </c>
    </row>
    <row r="21" spans="1:31" x14ac:dyDescent="0.2">
      <c r="A21" s="2">
        <v>10</v>
      </c>
      <c r="C21" s="21"/>
      <c r="D21" s="2">
        <f t="shared" si="2"/>
        <v>0</v>
      </c>
      <c r="E21" s="2"/>
      <c r="F21" s="74">
        <f t="shared" si="7"/>
        <v>0</v>
      </c>
      <c r="H21" s="11">
        <f t="shared" si="9"/>
        <v>0</v>
      </c>
      <c r="I21" s="54"/>
      <c r="J21" s="2">
        <v>10</v>
      </c>
      <c r="K21" s="2">
        <f t="shared" si="3"/>
        <v>1</v>
      </c>
      <c r="L21" s="34"/>
      <c r="M21" s="194">
        <f t="shared" si="4"/>
        <v>5.442615557312154E-2</v>
      </c>
      <c r="O21" s="54"/>
      <c r="P21" s="2">
        <v>10</v>
      </c>
      <c r="Q21" s="2">
        <f t="shared" si="5"/>
        <v>0</v>
      </c>
      <c r="R21" s="2"/>
      <c r="S21" s="2">
        <f t="shared" si="0"/>
        <v>0</v>
      </c>
      <c r="U21" s="54"/>
      <c r="V21" s="2">
        <v>10</v>
      </c>
      <c r="W21" s="2">
        <v>0</v>
      </c>
      <c r="X21" s="2"/>
      <c r="Y21" s="197">
        <f t="shared" si="6"/>
        <v>0</v>
      </c>
      <c r="Z21" s="70"/>
      <c r="AB21" s="2">
        <v>10</v>
      </c>
      <c r="AC21" s="34">
        <f t="shared" si="8"/>
        <v>1</v>
      </c>
      <c r="AD21" s="2"/>
      <c r="AE21" s="192">
        <f t="shared" si="1"/>
        <v>5.442615557312154E-2</v>
      </c>
    </row>
    <row r="22" spans="1:31" x14ac:dyDescent="0.2">
      <c r="A22" s="2">
        <v>11</v>
      </c>
      <c r="C22" s="21"/>
      <c r="D22" s="2">
        <f t="shared" si="2"/>
        <v>0</v>
      </c>
      <c r="E22" s="2"/>
      <c r="F22" s="74">
        <f t="shared" si="7"/>
        <v>0</v>
      </c>
      <c r="H22" s="11">
        <f t="shared" si="9"/>
        <v>0</v>
      </c>
      <c r="I22" s="54"/>
      <c r="J22" s="2">
        <v>11</v>
      </c>
      <c r="K22" s="2">
        <f t="shared" si="3"/>
        <v>1</v>
      </c>
      <c r="L22" s="34"/>
      <c r="M22" s="194">
        <f t="shared" si="4"/>
        <v>5.309868836402102E-2</v>
      </c>
      <c r="O22" s="54"/>
      <c r="P22" s="2">
        <v>11</v>
      </c>
      <c r="Q22" s="2">
        <f t="shared" si="5"/>
        <v>0</v>
      </c>
      <c r="R22" s="2"/>
      <c r="S22" s="2">
        <f t="shared" si="0"/>
        <v>0</v>
      </c>
      <c r="U22" s="54"/>
      <c r="V22" s="2">
        <v>11</v>
      </c>
      <c r="W22" s="2">
        <f>IF(V22&lt;$D$1,1,0)</f>
        <v>1</v>
      </c>
      <c r="X22" s="2"/>
      <c r="Y22" s="197">
        <f t="shared" si="6"/>
        <v>5.309868836402102E-2</v>
      </c>
      <c r="Z22" s="70"/>
      <c r="AB22" s="2">
        <v>11</v>
      </c>
      <c r="AC22" s="34">
        <f t="shared" si="8"/>
        <v>0</v>
      </c>
      <c r="AD22" s="2"/>
      <c r="AE22" s="192">
        <f t="shared" si="1"/>
        <v>0</v>
      </c>
    </row>
    <row r="23" spans="1:31" x14ac:dyDescent="0.2">
      <c r="A23" s="2">
        <v>12</v>
      </c>
      <c r="C23" s="21"/>
      <c r="D23" s="2">
        <f t="shared" si="2"/>
        <v>1</v>
      </c>
      <c r="E23" s="2"/>
      <c r="F23" s="74">
        <f t="shared" si="7"/>
        <v>4.3515726755022882E-2</v>
      </c>
      <c r="H23" s="11">
        <f t="shared" si="9"/>
        <v>12</v>
      </c>
      <c r="I23" s="54"/>
      <c r="J23" s="2">
        <v>12</v>
      </c>
      <c r="K23" s="2">
        <f t="shared" si="3"/>
        <v>1</v>
      </c>
      <c r="L23" s="34"/>
      <c r="M23" s="194">
        <f t="shared" si="4"/>
        <v>5.180359840392295E-2</v>
      </c>
      <c r="O23" s="54"/>
      <c r="P23" s="2">
        <v>12</v>
      </c>
      <c r="Q23" s="2">
        <f t="shared" si="5"/>
        <v>1</v>
      </c>
      <c r="R23" s="2"/>
      <c r="S23" s="2">
        <f t="shared" si="0"/>
        <v>5.180359840392295E-2</v>
      </c>
      <c r="U23" s="54"/>
      <c r="V23" s="2">
        <v>12</v>
      </c>
      <c r="W23" s="2">
        <v>0</v>
      </c>
      <c r="X23" s="2"/>
      <c r="Y23" s="197">
        <f t="shared" si="6"/>
        <v>0</v>
      </c>
      <c r="Z23" s="70"/>
      <c r="AB23" s="2">
        <v>12</v>
      </c>
      <c r="AC23" s="34">
        <f t="shared" si="8"/>
        <v>0</v>
      </c>
      <c r="AD23" s="2"/>
      <c r="AE23" s="192">
        <f t="shared" si="1"/>
        <v>0</v>
      </c>
    </row>
    <row r="24" spans="1:31" x14ac:dyDescent="0.2">
      <c r="A24" s="2">
        <v>13</v>
      </c>
      <c r="C24" s="21"/>
      <c r="D24" s="2">
        <f t="shared" si="2"/>
        <v>0</v>
      </c>
      <c r="E24" s="2"/>
      <c r="F24" s="74">
        <f t="shared" si="7"/>
        <v>0</v>
      </c>
      <c r="H24" s="11">
        <f t="shared" si="9"/>
        <v>0</v>
      </c>
      <c r="I24" s="54"/>
      <c r="J24" s="2">
        <v>13</v>
      </c>
      <c r="K24" s="2">
        <f t="shared" si="3"/>
        <v>1</v>
      </c>
      <c r="L24" s="34"/>
      <c r="M24" s="194">
        <f t="shared" si="4"/>
        <v>5.0540096003827265E-2</v>
      </c>
      <c r="O24" s="54"/>
      <c r="P24" s="2">
        <v>13</v>
      </c>
      <c r="Q24" s="2">
        <f t="shared" si="5"/>
        <v>0</v>
      </c>
      <c r="R24" s="2"/>
      <c r="S24" s="2">
        <f t="shared" si="0"/>
        <v>0</v>
      </c>
      <c r="U24" s="54"/>
      <c r="V24" s="2">
        <v>13</v>
      </c>
      <c r="W24" s="2">
        <f>IF(V24&lt;$D$1,1,0)</f>
        <v>1</v>
      </c>
      <c r="X24" s="2"/>
      <c r="Y24" s="197">
        <f t="shared" si="6"/>
        <v>5.0540096003827265E-2</v>
      </c>
      <c r="Z24" s="70"/>
      <c r="AB24" s="2">
        <v>13</v>
      </c>
      <c r="AC24" s="34">
        <f t="shared" si="8"/>
        <v>1</v>
      </c>
      <c r="AD24" s="2"/>
      <c r="AE24" s="192">
        <f t="shared" si="1"/>
        <v>5.0540096003827265E-2</v>
      </c>
    </row>
    <row r="25" spans="1:31" x14ac:dyDescent="0.2">
      <c r="A25" s="2">
        <v>14</v>
      </c>
      <c r="C25" s="21"/>
      <c r="D25" s="2">
        <f t="shared" si="2"/>
        <v>0</v>
      </c>
      <c r="E25" s="2"/>
      <c r="F25" s="74">
        <f t="shared" si="7"/>
        <v>0</v>
      </c>
      <c r="H25" s="11">
        <f t="shared" si="9"/>
        <v>0</v>
      </c>
      <c r="I25" s="54"/>
      <c r="J25" s="2">
        <v>14</v>
      </c>
      <c r="K25" s="2">
        <f t="shared" si="3"/>
        <v>1</v>
      </c>
      <c r="L25" s="34"/>
      <c r="M25" s="194">
        <f t="shared" si="4"/>
        <v>4.9307410735441246E-2</v>
      </c>
      <c r="O25" s="54"/>
      <c r="P25" s="2">
        <v>14</v>
      </c>
      <c r="Q25" s="2">
        <f t="shared" si="5"/>
        <v>0</v>
      </c>
      <c r="R25" s="2"/>
      <c r="S25" s="2">
        <f t="shared" si="0"/>
        <v>0</v>
      </c>
      <c r="U25" s="54"/>
      <c r="V25" s="2">
        <v>14</v>
      </c>
      <c r="W25" s="2">
        <v>0</v>
      </c>
      <c r="X25" s="2"/>
      <c r="Y25" s="197">
        <f t="shared" si="6"/>
        <v>0</v>
      </c>
      <c r="Z25" s="70"/>
      <c r="AB25" s="2">
        <v>14</v>
      </c>
      <c r="AC25" s="34">
        <f t="shared" si="8"/>
        <v>0</v>
      </c>
      <c r="AD25" s="2"/>
      <c r="AE25" s="192">
        <f t="shared" si="1"/>
        <v>0</v>
      </c>
    </row>
    <row r="26" spans="1:31" s="144" customFormat="1" x14ac:dyDescent="0.2">
      <c r="A26" s="143">
        <v>15</v>
      </c>
      <c r="C26" s="145"/>
      <c r="D26" s="143">
        <f t="shared" si="2"/>
        <v>1</v>
      </c>
      <c r="E26" s="143"/>
      <c r="F26" s="146">
        <f t="shared" si="7"/>
        <v>3.8685322630133849E-2</v>
      </c>
      <c r="H26" s="147">
        <f t="shared" si="9"/>
        <v>15</v>
      </c>
      <c r="I26" s="148"/>
      <c r="J26" s="143">
        <v>15</v>
      </c>
      <c r="K26" s="143">
        <f t="shared" si="3"/>
        <v>1</v>
      </c>
      <c r="L26" s="149"/>
      <c r="M26" s="195">
        <f t="shared" si="4"/>
        <v>4.8104790961406088E-2</v>
      </c>
      <c r="O26" s="148"/>
      <c r="P26" s="143">
        <v>15</v>
      </c>
      <c r="Q26" s="143">
        <f t="shared" si="5"/>
        <v>1</v>
      </c>
      <c r="R26" s="143"/>
      <c r="S26" s="143">
        <f t="shared" si="0"/>
        <v>4.8104790961406088E-2</v>
      </c>
      <c r="U26" s="148"/>
      <c r="V26" s="143">
        <v>15</v>
      </c>
      <c r="W26" s="143">
        <f>IF(V26&lt;$D$1,1,0)</f>
        <v>1</v>
      </c>
      <c r="X26" s="143"/>
      <c r="Y26" s="197">
        <f t="shared" si="6"/>
        <v>4.8104790961406088E-2</v>
      </c>
      <c r="Z26" s="150"/>
      <c r="AB26" s="143">
        <v>15</v>
      </c>
      <c r="AC26" s="149">
        <f t="shared" si="8"/>
        <v>0</v>
      </c>
      <c r="AD26" s="143"/>
      <c r="AE26" s="143">
        <f t="shared" si="1"/>
        <v>0</v>
      </c>
    </row>
    <row r="27" spans="1:31" x14ac:dyDescent="0.2">
      <c r="A27" s="2">
        <v>16</v>
      </c>
      <c r="C27" s="21"/>
      <c r="D27" s="2">
        <f t="shared" si="2"/>
        <v>0</v>
      </c>
      <c r="E27" s="2"/>
      <c r="F27" s="74">
        <f t="shared" si="7"/>
        <v>0</v>
      </c>
      <c r="H27" s="11">
        <f t="shared" si="9"/>
        <v>0</v>
      </c>
      <c r="I27" s="54"/>
      <c r="J27" s="2">
        <v>16</v>
      </c>
      <c r="K27" s="2">
        <f t="shared" si="3"/>
        <v>1</v>
      </c>
      <c r="L27" s="34"/>
      <c r="M27" s="194">
        <f t="shared" si="4"/>
        <v>4.693150337698155E-2</v>
      </c>
      <c r="O27" s="54"/>
      <c r="P27" s="2">
        <v>16</v>
      </c>
      <c r="Q27" s="2">
        <f t="shared" si="5"/>
        <v>0</v>
      </c>
      <c r="R27" s="2"/>
      <c r="S27" s="2">
        <f t="shared" si="0"/>
        <v>0</v>
      </c>
      <c r="U27" s="54"/>
      <c r="V27" s="2">
        <v>16</v>
      </c>
      <c r="W27" s="2">
        <v>0</v>
      </c>
      <c r="X27" s="2"/>
      <c r="Y27" s="197">
        <f t="shared" si="6"/>
        <v>0</v>
      </c>
      <c r="Z27" s="70"/>
      <c r="AB27" s="2">
        <v>16</v>
      </c>
      <c r="AC27" s="34">
        <f t="shared" si="8"/>
        <v>1</v>
      </c>
      <c r="AD27" s="2"/>
      <c r="AE27" s="2">
        <f t="shared" si="1"/>
        <v>4.693150337698155E-2</v>
      </c>
    </row>
    <row r="28" spans="1:31" x14ac:dyDescent="0.2">
      <c r="A28" s="2">
        <v>17</v>
      </c>
      <c r="C28" s="21"/>
      <c r="D28" s="2">
        <f t="shared" si="2"/>
        <v>0</v>
      </c>
      <c r="E28" s="2"/>
      <c r="F28" s="74">
        <f t="shared" si="7"/>
        <v>0</v>
      </c>
      <c r="H28" s="11">
        <f t="shared" si="9"/>
        <v>0</v>
      </c>
      <c r="I28" s="54"/>
      <c r="J28" s="2">
        <v>17</v>
      </c>
      <c r="K28" s="2">
        <f t="shared" si="3"/>
        <v>1</v>
      </c>
      <c r="L28" s="34"/>
      <c r="M28" s="194">
        <f t="shared" si="4"/>
        <v>4.578683256290883E-2</v>
      </c>
      <c r="O28" s="54"/>
      <c r="P28" s="2">
        <v>17</v>
      </c>
      <c r="Q28" s="2">
        <f t="shared" si="5"/>
        <v>0</v>
      </c>
      <c r="R28" s="2"/>
      <c r="S28" s="2">
        <f t="shared" si="0"/>
        <v>0</v>
      </c>
      <c r="U28" s="54"/>
      <c r="V28" s="2">
        <v>17</v>
      </c>
      <c r="W28" s="2">
        <f>IF(V28&lt;$D$1,1,0)</f>
        <v>1</v>
      </c>
      <c r="X28" s="2"/>
      <c r="Y28" s="197">
        <f t="shared" si="6"/>
        <v>4.578683256290883E-2</v>
      </c>
      <c r="Z28" s="70"/>
      <c r="AB28" s="2">
        <v>17</v>
      </c>
      <c r="AC28" s="34">
        <f t="shared" si="8"/>
        <v>0</v>
      </c>
      <c r="AD28" s="2"/>
      <c r="AE28" s="2">
        <f t="shared" si="1"/>
        <v>0</v>
      </c>
    </row>
    <row r="29" spans="1:31" x14ac:dyDescent="0.2">
      <c r="A29" s="2">
        <v>18</v>
      </c>
      <c r="C29" s="21"/>
      <c r="D29" s="2">
        <f t="shared" si="2"/>
        <v>1</v>
      </c>
      <c r="E29" s="2"/>
      <c r="F29" s="74">
        <f t="shared" si="7"/>
        <v>3.4391110952198517E-2</v>
      </c>
      <c r="H29" s="11">
        <f t="shared" si="9"/>
        <v>18</v>
      </c>
      <c r="I29" s="54"/>
      <c r="J29" s="2">
        <v>18</v>
      </c>
      <c r="K29" s="2">
        <f t="shared" si="3"/>
        <v>1</v>
      </c>
      <c r="L29" s="34"/>
      <c r="M29" s="194">
        <f t="shared" si="4"/>
        <v>4.4670080549179349E-2</v>
      </c>
      <c r="O29" s="54"/>
      <c r="P29" s="2">
        <v>18</v>
      </c>
      <c r="Q29" s="2">
        <f t="shared" si="5"/>
        <v>0</v>
      </c>
      <c r="R29" s="2"/>
      <c r="S29" s="2">
        <f t="shared" si="0"/>
        <v>0</v>
      </c>
      <c r="U29" s="54"/>
      <c r="V29" s="2">
        <v>18</v>
      </c>
      <c r="W29" s="2">
        <v>0</v>
      </c>
      <c r="X29" s="2"/>
      <c r="Y29" s="197">
        <f t="shared" si="6"/>
        <v>0</v>
      </c>
      <c r="Z29" s="70"/>
      <c r="AB29" s="2">
        <v>18</v>
      </c>
      <c r="AC29" s="34">
        <f t="shared" si="8"/>
        <v>0</v>
      </c>
      <c r="AD29" s="2"/>
      <c r="AE29" s="2">
        <f t="shared" si="1"/>
        <v>0</v>
      </c>
    </row>
    <row r="30" spans="1:31" x14ac:dyDescent="0.2">
      <c r="A30" s="2">
        <v>19</v>
      </c>
      <c r="C30" s="21"/>
      <c r="D30" s="2">
        <f t="shared" si="2"/>
        <v>0</v>
      </c>
      <c r="E30" s="2"/>
      <c r="F30" s="74">
        <f t="shared" si="7"/>
        <v>0</v>
      </c>
      <c r="H30" s="11">
        <f t="shared" si="9"/>
        <v>0</v>
      </c>
      <c r="I30" s="54"/>
      <c r="J30" s="2">
        <v>19</v>
      </c>
      <c r="K30" s="2">
        <f t="shared" si="3"/>
        <v>0</v>
      </c>
      <c r="L30" s="34"/>
      <c r="M30" s="194">
        <f t="shared" si="4"/>
        <v>0</v>
      </c>
      <c r="O30" s="54"/>
      <c r="P30" s="2">
        <v>19</v>
      </c>
      <c r="Q30" s="2">
        <f t="shared" si="5"/>
        <v>0</v>
      </c>
      <c r="R30" s="2"/>
      <c r="S30" s="2">
        <f t="shared" si="0"/>
        <v>0</v>
      </c>
      <c r="U30" s="54"/>
      <c r="V30" s="2">
        <v>19</v>
      </c>
      <c r="W30" s="2">
        <f>IF(V30&lt;$D$1,1,0)</f>
        <v>0</v>
      </c>
      <c r="X30" s="2"/>
      <c r="Y30" s="197">
        <f t="shared" si="6"/>
        <v>0</v>
      </c>
      <c r="Z30" s="70"/>
      <c r="AB30" s="2">
        <v>19</v>
      </c>
      <c r="AC30" s="34">
        <f t="shared" si="8"/>
        <v>0</v>
      </c>
      <c r="AD30" s="2"/>
      <c r="AE30" s="2">
        <f t="shared" si="1"/>
        <v>0</v>
      </c>
    </row>
    <row r="31" spans="1:31" x14ac:dyDescent="0.2">
      <c r="A31" s="2">
        <v>20</v>
      </c>
      <c r="C31" s="21"/>
      <c r="D31" s="2">
        <f t="shared" si="2"/>
        <v>0</v>
      </c>
      <c r="E31" s="2"/>
      <c r="F31" s="74">
        <f t="shared" si="7"/>
        <v>0</v>
      </c>
      <c r="H31" s="11">
        <f t="shared" si="9"/>
        <v>0</v>
      </c>
      <c r="I31" s="54"/>
      <c r="J31" s="2">
        <v>20</v>
      </c>
      <c r="K31" s="2">
        <f t="shared" si="3"/>
        <v>0</v>
      </c>
      <c r="L31" s="34"/>
      <c r="M31" s="194">
        <f t="shared" si="4"/>
        <v>0</v>
      </c>
      <c r="O31" s="54"/>
      <c r="P31" s="2">
        <v>20</v>
      </c>
      <c r="Q31" s="2">
        <f t="shared" si="5"/>
        <v>0</v>
      </c>
      <c r="R31" s="2"/>
      <c r="S31" s="2">
        <f t="shared" si="0"/>
        <v>0</v>
      </c>
      <c r="U31" s="54"/>
      <c r="V31" s="2">
        <v>20</v>
      </c>
      <c r="W31" s="2">
        <v>0</v>
      </c>
      <c r="X31" s="2"/>
      <c r="Y31" s="197">
        <f t="shared" si="6"/>
        <v>0</v>
      </c>
      <c r="Z31" s="70"/>
      <c r="AB31" s="2">
        <v>20</v>
      </c>
      <c r="AC31" s="34">
        <f t="shared" si="8"/>
        <v>0</v>
      </c>
      <c r="AD31" s="2"/>
      <c r="AE31" s="2">
        <f t="shared" si="1"/>
        <v>0</v>
      </c>
    </row>
    <row r="32" spans="1:31" x14ac:dyDescent="0.2">
      <c r="A32" s="2">
        <v>21</v>
      </c>
      <c r="C32" s="21"/>
      <c r="D32" s="2">
        <f t="shared" si="2"/>
        <v>0</v>
      </c>
      <c r="E32" s="2"/>
      <c r="F32" s="74">
        <f t="shared" si="7"/>
        <v>0</v>
      </c>
      <c r="H32" s="11">
        <f t="shared" si="9"/>
        <v>0</v>
      </c>
      <c r="I32" s="54"/>
      <c r="J32" s="2">
        <v>21</v>
      </c>
      <c r="K32" s="2">
        <f t="shared" si="3"/>
        <v>0</v>
      </c>
      <c r="L32" s="34"/>
      <c r="M32" s="194">
        <f t="shared" si="4"/>
        <v>0</v>
      </c>
      <c r="O32" s="54"/>
      <c r="P32" s="2">
        <v>21</v>
      </c>
      <c r="Q32" s="2">
        <f t="shared" si="5"/>
        <v>0</v>
      </c>
      <c r="R32" s="2"/>
      <c r="S32" s="2">
        <f t="shared" si="0"/>
        <v>0</v>
      </c>
      <c r="U32" s="54"/>
      <c r="V32" s="2">
        <v>21</v>
      </c>
      <c r="W32" s="2">
        <f>IF(V32&lt;$D$1,1,0)</f>
        <v>0</v>
      </c>
      <c r="X32" s="2"/>
      <c r="Y32" s="197">
        <f t="shared" si="6"/>
        <v>0</v>
      </c>
      <c r="Z32" s="70"/>
      <c r="AB32" s="2">
        <v>21</v>
      </c>
      <c r="AC32" s="34">
        <f t="shared" si="8"/>
        <v>0</v>
      </c>
      <c r="AD32" s="2"/>
      <c r="AE32" s="2">
        <f t="shared" si="1"/>
        <v>0</v>
      </c>
    </row>
    <row r="33" spans="1:31" x14ac:dyDescent="0.2">
      <c r="A33" s="2">
        <v>22</v>
      </c>
      <c r="C33" s="21"/>
      <c r="D33" s="2">
        <f t="shared" si="2"/>
        <v>0</v>
      </c>
      <c r="F33" s="74">
        <f t="shared" si="7"/>
        <v>0</v>
      </c>
      <c r="H33" s="11">
        <f t="shared" si="9"/>
        <v>0</v>
      </c>
      <c r="I33" s="54"/>
      <c r="J33" s="2">
        <v>22</v>
      </c>
      <c r="K33" s="2">
        <f t="shared" si="3"/>
        <v>0</v>
      </c>
      <c r="L33" s="21"/>
      <c r="M33" s="194">
        <f t="shared" si="4"/>
        <v>0</v>
      </c>
      <c r="O33" s="54"/>
      <c r="P33" s="2">
        <v>22</v>
      </c>
      <c r="Q33" s="2">
        <f t="shared" si="5"/>
        <v>0</v>
      </c>
      <c r="S33" s="3">
        <f t="shared" si="0"/>
        <v>0</v>
      </c>
      <c r="U33" s="54"/>
      <c r="V33" s="2">
        <v>22</v>
      </c>
      <c r="W33" s="2">
        <v>0</v>
      </c>
      <c r="X33" s="2"/>
      <c r="Y33" s="197">
        <f t="shared" si="6"/>
        <v>0</v>
      </c>
      <c r="Z33" s="70"/>
      <c r="AB33" s="2">
        <v>22</v>
      </c>
      <c r="AC33" s="34">
        <f t="shared" si="8"/>
        <v>0</v>
      </c>
      <c r="AE33" s="3">
        <f t="shared" si="1"/>
        <v>0</v>
      </c>
    </row>
    <row r="34" spans="1:31" x14ac:dyDescent="0.2">
      <c r="A34" s="2">
        <v>23</v>
      </c>
      <c r="C34" s="21"/>
      <c r="D34" s="2">
        <f t="shared" si="2"/>
        <v>0</v>
      </c>
      <c r="F34" s="74">
        <f t="shared" si="7"/>
        <v>0</v>
      </c>
      <c r="H34" s="11">
        <f t="shared" si="9"/>
        <v>0</v>
      </c>
      <c r="I34" s="54"/>
      <c r="J34" s="2">
        <v>23</v>
      </c>
      <c r="K34" s="2">
        <f t="shared" si="3"/>
        <v>0</v>
      </c>
      <c r="L34" s="21"/>
      <c r="M34" s="194">
        <f t="shared" si="4"/>
        <v>0</v>
      </c>
      <c r="O34" s="54"/>
      <c r="P34" s="2">
        <v>23</v>
      </c>
      <c r="Q34" s="2">
        <f t="shared" si="5"/>
        <v>0</v>
      </c>
      <c r="S34" s="3">
        <f t="shared" si="0"/>
        <v>0</v>
      </c>
      <c r="U34" s="54"/>
      <c r="V34" s="2">
        <v>23</v>
      </c>
      <c r="W34" s="2">
        <f>IF(V34&lt;$D$1,1,0)</f>
        <v>0</v>
      </c>
      <c r="X34" s="2"/>
      <c r="Y34" s="197">
        <f t="shared" si="6"/>
        <v>0</v>
      </c>
      <c r="Z34" s="70"/>
      <c r="AB34" s="2">
        <v>23</v>
      </c>
      <c r="AC34" s="34">
        <f t="shared" si="8"/>
        <v>0</v>
      </c>
      <c r="AE34" s="3">
        <f t="shared" si="1"/>
        <v>0</v>
      </c>
    </row>
    <row r="35" spans="1:31" x14ac:dyDescent="0.2">
      <c r="A35" s="2">
        <v>24</v>
      </c>
      <c r="C35" s="21"/>
      <c r="D35" s="2">
        <f t="shared" si="2"/>
        <v>0</v>
      </c>
      <c r="F35" s="74">
        <f t="shared" si="7"/>
        <v>0</v>
      </c>
      <c r="H35" s="11">
        <f t="shared" si="9"/>
        <v>0</v>
      </c>
      <c r="I35" s="54"/>
      <c r="J35" s="2">
        <v>24</v>
      </c>
      <c r="K35" s="2">
        <f t="shared" si="3"/>
        <v>0</v>
      </c>
      <c r="L35" s="21"/>
      <c r="M35" s="194">
        <f t="shared" si="4"/>
        <v>0</v>
      </c>
      <c r="O35" s="54"/>
      <c r="P35" s="2">
        <v>24</v>
      </c>
      <c r="Q35" s="2">
        <f t="shared" si="5"/>
        <v>0</v>
      </c>
      <c r="S35" s="3">
        <f t="shared" si="0"/>
        <v>0</v>
      </c>
      <c r="U35" s="54"/>
      <c r="V35" s="2">
        <v>24</v>
      </c>
      <c r="W35" s="2">
        <v>0</v>
      </c>
      <c r="X35" s="2"/>
      <c r="Y35" s="197">
        <f t="shared" si="6"/>
        <v>0</v>
      </c>
      <c r="Z35" s="70"/>
      <c r="AB35" s="2">
        <v>24</v>
      </c>
      <c r="AC35" s="34">
        <f t="shared" si="8"/>
        <v>0</v>
      </c>
      <c r="AE35" s="3">
        <f t="shared" si="1"/>
        <v>0</v>
      </c>
    </row>
    <row r="36" spans="1:31" x14ac:dyDescent="0.2">
      <c r="A36" s="2">
        <v>25</v>
      </c>
      <c r="C36" s="21"/>
      <c r="D36" s="2">
        <f t="shared" si="2"/>
        <v>0</v>
      </c>
      <c r="F36" s="74">
        <f t="shared" si="7"/>
        <v>0</v>
      </c>
      <c r="H36" s="11">
        <f t="shared" si="9"/>
        <v>0</v>
      </c>
      <c r="I36" s="54"/>
      <c r="J36" s="2">
        <v>25</v>
      </c>
      <c r="K36" s="2">
        <f t="shared" si="3"/>
        <v>0</v>
      </c>
      <c r="L36" s="21"/>
      <c r="M36" s="194">
        <f t="shared" si="4"/>
        <v>0</v>
      </c>
      <c r="O36" s="54"/>
      <c r="P36" s="2">
        <v>25</v>
      </c>
      <c r="Q36" s="2">
        <f t="shared" si="5"/>
        <v>0</v>
      </c>
      <c r="S36" s="3">
        <f t="shared" si="0"/>
        <v>0</v>
      </c>
      <c r="U36" s="54"/>
      <c r="V36" s="2">
        <v>25</v>
      </c>
      <c r="W36" s="2">
        <f>IF(V36&lt;$D$1,1,0)</f>
        <v>0</v>
      </c>
      <c r="X36" s="2"/>
      <c r="Y36" s="197">
        <f t="shared" si="6"/>
        <v>0</v>
      </c>
      <c r="Z36" s="70"/>
      <c r="AB36" s="2">
        <v>25</v>
      </c>
      <c r="AC36" s="34">
        <f t="shared" si="8"/>
        <v>0</v>
      </c>
      <c r="AE36" s="3">
        <f t="shared" si="1"/>
        <v>0</v>
      </c>
    </row>
    <row r="37" spans="1:31" x14ac:dyDescent="0.2">
      <c r="A37" s="2">
        <v>26</v>
      </c>
      <c r="C37" s="21"/>
      <c r="D37" s="2">
        <f t="shared" si="2"/>
        <v>0</v>
      </c>
      <c r="F37" s="74">
        <f t="shared" si="7"/>
        <v>0</v>
      </c>
      <c r="H37" s="11">
        <f t="shared" si="9"/>
        <v>0</v>
      </c>
      <c r="I37" s="54"/>
      <c r="J37" s="2">
        <v>26</v>
      </c>
      <c r="K37" s="2">
        <f t="shared" si="3"/>
        <v>0</v>
      </c>
      <c r="L37" s="21"/>
      <c r="M37" s="194">
        <f t="shared" si="4"/>
        <v>0</v>
      </c>
      <c r="O37" s="54"/>
      <c r="P37" s="2">
        <v>26</v>
      </c>
      <c r="Q37" s="2">
        <f t="shared" si="5"/>
        <v>0</v>
      </c>
      <c r="S37" s="3">
        <f t="shared" si="0"/>
        <v>0</v>
      </c>
      <c r="U37" s="54"/>
      <c r="V37" s="2">
        <v>26</v>
      </c>
      <c r="W37" s="2">
        <v>0</v>
      </c>
      <c r="X37" s="2"/>
      <c r="Y37" s="197">
        <f t="shared" si="6"/>
        <v>0</v>
      </c>
      <c r="Z37" s="70"/>
      <c r="AB37" s="2">
        <v>26</v>
      </c>
      <c r="AC37" s="34">
        <f t="shared" si="8"/>
        <v>0</v>
      </c>
      <c r="AE37" s="3">
        <f t="shared" si="1"/>
        <v>0</v>
      </c>
    </row>
    <row r="38" spans="1:31" x14ac:dyDescent="0.2">
      <c r="A38" s="2">
        <v>27</v>
      </c>
      <c r="C38" s="21"/>
      <c r="D38" s="2">
        <f t="shared" si="2"/>
        <v>0</v>
      </c>
      <c r="F38" s="74">
        <f t="shared" si="7"/>
        <v>0</v>
      </c>
      <c r="H38" s="11">
        <f t="shared" si="9"/>
        <v>0</v>
      </c>
      <c r="I38" s="54"/>
      <c r="J38" s="2">
        <v>27</v>
      </c>
      <c r="K38" s="2">
        <f t="shared" si="3"/>
        <v>0</v>
      </c>
      <c r="L38" s="21"/>
      <c r="M38" s="194">
        <f t="shared" si="4"/>
        <v>0</v>
      </c>
      <c r="O38" s="54"/>
      <c r="P38" s="2">
        <v>27</v>
      </c>
      <c r="Q38" s="2">
        <f t="shared" si="5"/>
        <v>0</v>
      </c>
      <c r="S38" s="3">
        <f t="shared" si="0"/>
        <v>0</v>
      </c>
      <c r="U38" s="54"/>
      <c r="V38" s="2">
        <v>27</v>
      </c>
      <c r="W38" s="2">
        <f>IF(V38&lt;$D$1,1,0)</f>
        <v>0</v>
      </c>
      <c r="X38" s="2"/>
      <c r="Y38" s="197">
        <f t="shared" si="6"/>
        <v>0</v>
      </c>
      <c r="Z38" s="70"/>
      <c r="AB38" s="2">
        <v>27</v>
      </c>
      <c r="AC38" s="34">
        <f t="shared" si="8"/>
        <v>0</v>
      </c>
      <c r="AE38" s="3">
        <f t="shared" si="1"/>
        <v>0</v>
      </c>
    </row>
    <row r="39" spans="1:31" x14ac:dyDescent="0.2">
      <c r="A39" s="2">
        <v>28</v>
      </c>
      <c r="C39" s="21"/>
      <c r="D39" s="2">
        <f t="shared" si="2"/>
        <v>0</v>
      </c>
      <c r="F39" s="74">
        <f t="shared" si="7"/>
        <v>0</v>
      </c>
      <c r="H39" s="11">
        <f t="shared" si="9"/>
        <v>0</v>
      </c>
      <c r="I39" s="54"/>
      <c r="J39" s="2">
        <v>28</v>
      </c>
      <c r="K39" s="2">
        <f t="shared" si="3"/>
        <v>0</v>
      </c>
      <c r="L39" s="21"/>
      <c r="M39" s="194">
        <f t="shared" si="4"/>
        <v>0</v>
      </c>
      <c r="O39" s="54"/>
      <c r="P39" s="2">
        <v>28</v>
      </c>
      <c r="Q39" s="2">
        <f t="shared" si="5"/>
        <v>0</v>
      </c>
      <c r="S39" s="3">
        <f t="shared" si="0"/>
        <v>0</v>
      </c>
      <c r="U39" s="54"/>
      <c r="V39" s="2">
        <v>28</v>
      </c>
      <c r="W39" s="2">
        <v>0</v>
      </c>
      <c r="X39" s="2"/>
      <c r="Y39" s="197">
        <f t="shared" si="6"/>
        <v>0</v>
      </c>
      <c r="Z39" s="70"/>
      <c r="AB39" s="2">
        <v>28</v>
      </c>
      <c r="AC39" s="34">
        <f t="shared" si="8"/>
        <v>0</v>
      </c>
      <c r="AE39" s="3">
        <f t="shared" si="1"/>
        <v>0</v>
      </c>
    </row>
    <row r="40" spans="1:31" x14ac:dyDescent="0.2">
      <c r="A40" s="2">
        <v>29</v>
      </c>
      <c r="C40" s="21"/>
      <c r="D40" s="2">
        <f t="shared" si="2"/>
        <v>0</v>
      </c>
      <c r="F40" s="74">
        <f t="shared" si="7"/>
        <v>0</v>
      </c>
      <c r="H40" s="11">
        <f t="shared" si="9"/>
        <v>0</v>
      </c>
      <c r="I40" s="54"/>
      <c r="J40" s="2">
        <v>29</v>
      </c>
      <c r="K40" s="2">
        <f t="shared" si="3"/>
        <v>0</v>
      </c>
      <c r="L40" s="21"/>
      <c r="M40" s="194">
        <f t="shared" si="4"/>
        <v>0</v>
      </c>
      <c r="O40" s="54"/>
      <c r="P40" s="2">
        <v>29</v>
      </c>
      <c r="Q40" s="2">
        <f t="shared" si="5"/>
        <v>0</v>
      </c>
      <c r="S40" s="3">
        <f t="shared" si="0"/>
        <v>0</v>
      </c>
      <c r="U40" s="54"/>
      <c r="V40" s="2">
        <v>29</v>
      </c>
      <c r="W40" s="2">
        <f>IF(V40&lt;$D$1,1,0)</f>
        <v>0</v>
      </c>
      <c r="X40" s="2"/>
      <c r="Y40" s="197">
        <f t="shared" si="6"/>
        <v>0</v>
      </c>
      <c r="Z40" s="70"/>
      <c r="AB40" s="2">
        <v>29</v>
      </c>
      <c r="AC40" s="34">
        <f t="shared" si="8"/>
        <v>0</v>
      </c>
      <c r="AE40" s="3">
        <f t="shared" si="1"/>
        <v>0</v>
      </c>
    </row>
    <row r="41" spans="1:31" ht="13.5" thickBot="1" x14ac:dyDescent="0.25">
      <c r="A41" s="24">
        <v>30</v>
      </c>
      <c r="B41" s="27"/>
      <c r="C41" s="27"/>
      <c r="D41" s="24">
        <f t="shared" si="2"/>
        <v>0</v>
      </c>
      <c r="E41" s="27"/>
      <c r="F41" s="47">
        <f t="shared" si="7"/>
        <v>0</v>
      </c>
      <c r="G41" s="47"/>
      <c r="H41" s="31">
        <f t="shared" si="9"/>
        <v>0</v>
      </c>
      <c r="I41" s="54"/>
      <c r="J41" s="24">
        <v>30</v>
      </c>
      <c r="K41" s="24">
        <f t="shared" si="3"/>
        <v>0</v>
      </c>
      <c r="L41" s="27"/>
      <c r="M41" s="196">
        <f t="shared" si="4"/>
        <v>0</v>
      </c>
      <c r="N41" s="47"/>
      <c r="O41" s="54"/>
      <c r="P41" s="24">
        <v>30</v>
      </c>
      <c r="Q41" s="2">
        <f t="shared" si="5"/>
        <v>0</v>
      </c>
      <c r="R41" s="27"/>
      <c r="S41" s="27">
        <f t="shared" si="0"/>
        <v>0</v>
      </c>
      <c r="T41" s="47"/>
      <c r="U41" s="54"/>
      <c r="V41" s="24">
        <v>30</v>
      </c>
      <c r="W41" s="27">
        <v>0</v>
      </c>
      <c r="X41" s="27"/>
      <c r="Y41" s="197">
        <f t="shared" si="6"/>
        <v>0</v>
      </c>
      <c r="Z41" s="71"/>
      <c r="AB41" s="24">
        <v>30</v>
      </c>
      <c r="AC41" s="34">
        <f t="shared" si="8"/>
        <v>0</v>
      </c>
      <c r="AD41" s="27"/>
      <c r="AE41" s="27">
        <f t="shared" si="1"/>
        <v>0</v>
      </c>
    </row>
    <row r="42" spans="1:31" ht="5.25" customHeight="1" x14ac:dyDescent="0.2">
      <c r="I42" s="54"/>
      <c r="O42" s="54"/>
      <c r="U42" s="54"/>
      <c r="Y42" s="21"/>
      <c r="Z42" s="70"/>
    </row>
    <row r="43" spans="1:31" ht="13.5" thickBot="1" x14ac:dyDescent="0.25">
      <c r="A43" s="48" t="s">
        <v>33</v>
      </c>
      <c r="B43" s="49"/>
      <c r="C43" s="49"/>
      <c r="D43" s="50">
        <f>SUM(D11:D41)</f>
        <v>6</v>
      </c>
      <c r="E43" s="49"/>
      <c r="F43" s="49">
        <f>SUM(F12:F41)</f>
        <v>0.28253915938125274</v>
      </c>
      <c r="G43" s="49"/>
      <c r="H43" s="49"/>
      <c r="I43" s="54"/>
      <c r="J43" s="48" t="s">
        <v>33</v>
      </c>
      <c r="K43" s="50">
        <f>SUM(K11:K41)</f>
        <v>19</v>
      </c>
      <c r="L43" s="49"/>
      <c r="M43" s="101">
        <f>SUM(M12:M41)</f>
        <v>1.0000000000000004</v>
      </c>
      <c r="N43" s="49"/>
      <c r="O43" s="54"/>
      <c r="P43" s="48" t="s">
        <v>33</v>
      </c>
      <c r="Q43" s="50">
        <f>SUM(Q11:Q41)</f>
        <v>5</v>
      </c>
      <c r="R43" s="49"/>
      <c r="S43" s="49">
        <f>SUM(S12:S41)</f>
        <v>0.28046708669325121</v>
      </c>
      <c r="T43" s="49"/>
      <c r="U43" s="54"/>
      <c r="V43" s="48" t="s">
        <v>33</v>
      </c>
      <c r="W43" s="50">
        <f>SUM(W11:W41)</f>
        <v>9</v>
      </c>
      <c r="X43" s="49"/>
      <c r="Y43" s="49">
        <f>SUM(Y12:Y41)</f>
        <v>0.50617283950617298</v>
      </c>
      <c r="Z43" s="72"/>
      <c r="AB43" s="48" t="s">
        <v>33</v>
      </c>
      <c r="AC43" s="50">
        <f>SUM(AC11:AC41)</f>
        <v>5</v>
      </c>
      <c r="AD43" s="49"/>
      <c r="AE43" s="49">
        <f>SUM(AE12:AE41)</f>
        <v>0.27362642604219628</v>
      </c>
    </row>
    <row r="44" spans="1:31" ht="14.25" thickTop="1" thickBot="1" x14ac:dyDescent="0.25">
      <c r="A44" s="73" t="s">
        <v>46</v>
      </c>
      <c r="B44" s="73"/>
      <c r="C44" s="73"/>
      <c r="D44" s="73">
        <f>D43-D14</f>
        <v>5</v>
      </c>
      <c r="E44" s="73"/>
      <c r="F44" s="198">
        <f>F43-F14-F15</f>
        <v>0.22060271146472299</v>
      </c>
      <c r="G44" s="73"/>
      <c r="H44" s="73"/>
    </row>
    <row r="45" spans="1:31" ht="13.5" thickTop="1" x14ac:dyDescent="0.2"/>
    <row r="48" spans="1:31" x14ac:dyDescent="0.2">
      <c r="F48" s="3" t="s">
        <v>35</v>
      </c>
      <c r="H48" s="3">
        <f>L2</f>
        <v>3</v>
      </c>
      <c r="I48" s="3">
        <f>H48</f>
        <v>3</v>
      </c>
    </row>
    <row r="49" spans="8:23" x14ac:dyDescent="0.2">
      <c r="H49" s="3">
        <f>IF((H48+$L$3)&lt;=$D$1,(H48+$L$3),IR)</f>
        <v>6</v>
      </c>
      <c r="I49" s="3">
        <f t="shared" ref="I49:I58" si="10">H49</f>
        <v>6</v>
      </c>
    </row>
    <row r="50" spans="8:23" x14ac:dyDescent="0.2">
      <c r="H50" s="3">
        <f>IF((H49+$L$3)&lt;=$D$1,(H49+$L$3),IR)</f>
        <v>9</v>
      </c>
      <c r="I50" s="3">
        <f t="shared" si="10"/>
        <v>9</v>
      </c>
    </row>
    <row r="51" spans="8:23" x14ac:dyDescent="0.2">
      <c r="H51" s="3">
        <f>IF((H50+$L$3)&lt;=$D$1,(H50+$L$3),IR)</f>
        <v>12</v>
      </c>
      <c r="I51" s="3">
        <f t="shared" si="10"/>
        <v>12</v>
      </c>
    </row>
    <row r="52" spans="8:23" x14ac:dyDescent="0.2">
      <c r="H52" s="3">
        <f>IF((H51+$L$3)&lt;=$D$1,(H51+$L$3),IR)</f>
        <v>15</v>
      </c>
      <c r="I52" s="3">
        <f t="shared" si="10"/>
        <v>15</v>
      </c>
    </row>
    <row r="53" spans="8:23" x14ac:dyDescent="0.2">
      <c r="H53" s="3">
        <f>IF((H52+$L$3)&lt;=$D$1,(H52+$L$3),IR)</f>
        <v>18</v>
      </c>
      <c r="I53" s="3">
        <f t="shared" si="10"/>
        <v>18</v>
      </c>
    </row>
    <row r="54" spans="8:23" x14ac:dyDescent="0.2">
      <c r="H54" s="3" t="e">
        <f>IF((H53+$L$3)&lt;=$D$1,(H53+$L$3),IR)</f>
        <v>#NAME?</v>
      </c>
      <c r="I54" s="3" t="e">
        <f t="shared" si="10"/>
        <v>#NAME?</v>
      </c>
    </row>
    <row r="55" spans="8:23" x14ac:dyDescent="0.2">
      <c r="H55" s="3" t="e">
        <f>IF((H54+$L$3)&lt;=$D$1,(H54+$L$3),IR)</f>
        <v>#NAME?</v>
      </c>
      <c r="I55" s="3" t="e">
        <f t="shared" si="10"/>
        <v>#NAME?</v>
      </c>
    </row>
    <row r="56" spans="8:23" x14ac:dyDescent="0.2">
      <c r="H56" s="3" t="e">
        <f>IF((H55+$L$3)&lt;=$D$1,(H55+$L$3),IR)</f>
        <v>#NAME?</v>
      </c>
      <c r="I56" s="3" t="e">
        <f t="shared" si="10"/>
        <v>#NAME?</v>
      </c>
    </row>
    <row r="57" spans="8:23" x14ac:dyDescent="0.2">
      <c r="H57" s="3" t="e">
        <f>IF((H56+$L$3)&lt;=$D$1,(H56+$L$3),IR)</f>
        <v>#NAME?</v>
      </c>
      <c r="I57" s="3" t="e">
        <f t="shared" si="10"/>
        <v>#NAME?</v>
      </c>
    </row>
    <row r="58" spans="8:23" x14ac:dyDescent="0.2">
      <c r="H58" s="3" t="e">
        <f>IF((H57+$L$3)&lt;=$D$1,(H57+$L$3),IR)</f>
        <v>#NAME?</v>
      </c>
      <c r="I58" s="3" t="e">
        <f t="shared" si="10"/>
        <v>#NAME?</v>
      </c>
    </row>
    <row r="59" spans="8:23" x14ac:dyDescent="0.2">
      <c r="H59" s="3" t="e">
        <f>IF((H58+$L$3)&lt;=$D$1,(H58+$L$3),IR)</f>
        <v>#NAME?</v>
      </c>
      <c r="I59" s="3" t="e">
        <f t="shared" ref="I59:I61" si="11">H59</f>
        <v>#NAME?</v>
      </c>
    </row>
    <row r="60" spans="8:23" x14ac:dyDescent="0.2">
      <c r="H60" s="3" t="e">
        <f>IF((H59+$L$3)&lt;=$D$1,(H59+$L$3),IR)</f>
        <v>#NAME?</v>
      </c>
      <c r="I60" s="3" t="e">
        <f t="shared" si="11"/>
        <v>#NAME?</v>
      </c>
    </row>
    <row r="61" spans="8:23" x14ac:dyDescent="0.2">
      <c r="H61" s="3" t="e">
        <f>IF((H60+$L$3)&lt;=$D$1,(H60+$L$3),IR)</f>
        <v>#NAME?</v>
      </c>
      <c r="I61" s="3" t="e">
        <f t="shared" si="11"/>
        <v>#NAME?</v>
      </c>
    </row>
    <row r="62" spans="8:23" x14ac:dyDescent="0.2">
      <c r="H62" s="3" t="e">
        <f>IF((H61+$L$3)&lt;=$D$1,(H61+$L$3),IR)</f>
        <v>#NAME?</v>
      </c>
      <c r="I62" s="3" t="e">
        <f t="shared" ref="I62" si="12">H62</f>
        <v>#NAME?</v>
      </c>
    </row>
    <row r="64" spans="8:23" x14ac:dyDescent="0.2">
      <c r="V64" s="3" t="str">
        <f>V1</f>
        <v>1 år</v>
      </c>
      <c r="W64" s="3" t="str">
        <f>W1</f>
        <v>år mellem behandlinger</v>
      </c>
    </row>
    <row r="65" spans="16:23" s="52" customFormat="1" x14ac:dyDescent="0.2">
      <c r="P65" s="52" t="str">
        <f>Pil!B29</f>
        <v>Etablering, år 0 min 8.000 planter/ha ved kontrol</v>
      </c>
      <c r="V65" s="52">
        <f>Pil!C29</f>
        <v>0</v>
      </c>
      <c r="W65" s="52">
        <v>0</v>
      </c>
    </row>
    <row r="66" spans="16:23" s="52" customFormat="1" x14ac:dyDescent="0.2">
      <c r="P66" s="52" t="str">
        <f>Pil!B30</f>
        <v>ATR glyphosat 480, år 0</v>
      </c>
      <c r="V66" s="52">
        <f>Pil!C30</f>
        <v>0</v>
      </c>
      <c r="W66" s="52">
        <v>0</v>
      </c>
    </row>
    <row r="67" spans="16:23" s="52" customFormat="1" x14ac:dyDescent="0.2">
      <c r="P67" s="52" t="s">
        <v>114</v>
      </c>
      <c r="V67" s="52">
        <f>Pil!C31</f>
        <v>0</v>
      </c>
      <c r="W67" s="52">
        <v>0</v>
      </c>
    </row>
    <row r="68" spans="16:23" s="52" customFormat="1" x14ac:dyDescent="0.2">
      <c r="P68" s="52" t="s">
        <v>113</v>
      </c>
      <c r="V68" s="52">
        <v>1</v>
      </c>
      <c r="W68" s="52">
        <v>0</v>
      </c>
    </row>
    <row r="69" spans="16:23" x14ac:dyDescent="0.2">
      <c r="P69" s="3" t="str">
        <f>Pil!B32</f>
        <v>ATR glyphosat 480, høstår</v>
      </c>
      <c r="V69" s="3">
        <f>V2</f>
        <v>3</v>
      </c>
      <c r="W69" s="3">
        <f>W3</f>
        <v>3</v>
      </c>
    </row>
    <row r="70" spans="16:23" x14ac:dyDescent="0.2">
      <c r="P70" s="3" t="str">
        <f>Pil!B33</f>
        <v>Kvælstof, året efter plantning</v>
      </c>
      <c r="V70" s="3">
        <f>V65+1</f>
        <v>1</v>
      </c>
      <c r="W70" s="3">
        <v>0</v>
      </c>
    </row>
    <row r="71" spans="16:23" x14ac:dyDescent="0.2">
      <c r="P71" s="3" t="str">
        <f>Pil!B34</f>
        <v>Kvælstof, høstår</v>
      </c>
      <c r="V71" s="3">
        <f>V2</f>
        <v>3</v>
      </c>
      <c r="W71" s="3">
        <f>W3</f>
        <v>3</v>
      </c>
    </row>
    <row r="72" spans="16:23" x14ac:dyDescent="0.2">
      <c r="P72" s="3" t="str">
        <f>Pil!B35</f>
        <v>Kvælstof, året efter høstår</v>
      </c>
      <c r="V72" s="3">
        <f>V2+1</f>
        <v>4</v>
      </c>
      <c r="W72" s="3">
        <f>W3</f>
        <v>3</v>
      </c>
    </row>
    <row r="73" spans="16:23" x14ac:dyDescent="0.2">
      <c r="P73" s="3" t="s">
        <v>110</v>
      </c>
      <c r="V73" s="3">
        <v>1</v>
      </c>
      <c r="W73" s="3">
        <v>0</v>
      </c>
    </row>
    <row r="74" spans="16:23" x14ac:dyDescent="0.2">
      <c r="P74" s="3" t="s">
        <v>109</v>
      </c>
      <c r="V74" s="3">
        <f>V2+1</f>
        <v>4</v>
      </c>
      <c r="W74" s="3">
        <f>W3</f>
        <v>3</v>
      </c>
    </row>
    <row r="75" spans="16:23" x14ac:dyDescent="0.2">
      <c r="P75" s="3" t="s">
        <v>112</v>
      </c>
      <c r="V75" s="3">
        <v>1</v>
      </c>
      <c r="W75" s="3">
        <v>0</v>
      </c>
    </row>
    <row r="76" spans="16:23" x14ac:dyDescent="0.2">
      <c r="P76" s="3" t="s">
        <v>111</v>
      </c>
      <c r="V76" s="3">
        <f>V2+1</f>
        <v>4</v>
      </c>
      <c r="W76" s="3">
        <f>W3</f>
        <v>3</v>
      </c>
    </row>
    <row r="82" spans="16:23" x14ac:dyDescent="0.2">
      <c r="P82" s="8" t="str">
        <f>Pil!B43</f>
        <v>Maskin- og arbejdsomkostninger</v>
      </c>
    </row>
    <row r="83" spans="16:23" x14ac:dyDescent="0.2">
      <c r="P83" s="3" t="str">
        <f>Pil!B44</f>
        <v>Pløjning, år 0</v>
      </c>
      <c r="V83" s="3">
        <f>Pil!C44</f>
        <v>0</v>
      </c>
      <c r="W83" s="3">
        <v>0</v>
      </c>
    </row>
    <row r="84" spans="16:23" x14ac:dyDescent="0.2">
      <c r="P84" s="3" t="str">
        <f>Pil!B45</f>
        <v>Harvning, år 0</v>
      </c>
      <c r="V84" s="3">
        <f>Pil!C45</f>
        <v>0</v>
      </c>
      <c r="W84" s="3">
        <v>0</v>
      </c>
    </row>
    <row r="85" spans="16:23" x14ac:dyDescent="0.2">
      <c r="P85" s="3" t="str">
        <f>Pil!B46</f>
        <v>Tromling, år 0</v>
      </c>
      <c r="V85" s="3">
        <f>Pil!C46</f>
        <v>0</v>
      </c>
      <c r="W85" s="3">
        <v>0</v>
      </c>
    </row>
    <row r="86" spans="16:23" x14ac:dyDescent="0.2">
      <c r="P86" s="3" t="s">
        <v>127</v>
      </c>
      <c r="V86" s="3">
        <f>Pil!C47</f>
        <v>0</v>
      </c>
      <c r="W86" s="3">
        <v>0</v>
      </c>
    </row>
    <row r="87" spans="16:23" x14ac:dyDescent="0.2">
      <c r="P87" s="3" t="s">
        <v>116</v>
      </c>
      <c r="V87" s="3">
        <v>1</v>
      </c>
      <c r="W87" s="3">
        <v>0</v>
      </c>
    </row>
    <row r="88" spans="16:23" x14ac:dyDescent="0.2">
      <c r="P88" s="3" t="str">
        <f>Pil!B48</f>
        <v>Sprøjtning efter høst</v>
      </c>
      <c r="V88" s="3">
        <f>V2</f>
        <v>3</v>
      </c>
      <c r="W88" s="3">
        <f>W3</f>
        <v>3</v>
      </c>
    </row>
    <row r="89" spans="16:23" x14ac:dyDescent="0.2">
      <c r="P89" s="3" t="str">
        <f>Pil!B49</f>
        <v xml:space="preserve">Afklipning af 1.årsskuddene  </v>
      </c>
      <c r="V89" s="3">
        <f>Pil!C49</f>
        <v>1</v>
      </c>
      <c r="W89" s="3">
        <f>V89+3</f>
        <v>4</v>
      </c>
    </row>
    <row r="90" spans="16:23" x14ac:dyDescent="0.2">
      <c r="P90" s="3" t="str">
        <f>Pil!B50</f>
        <v>Ukrudtsbek. strigling, år 0</v>
      </c>
      <c r="V90" s="3">
        <f>Pil!C50</f>
        <v>0</v>
      </c>
      <c r="W90" s="3">
        <v>0</v>
      </c>
    </row>
    <row r="91" spans="16:23" x14ac:dyDescent="0.2">
      <c r="P91" s="3" t="str">
        <f>Pil!B51</f>
        <v>Ukrudtsbek. strigling, år 1</v>
      </c>
      <c r="V91" s="3">
        <f>Pil!C51</f>
        <v>1</v>
      </c>
      <c r="W91" s="3">
        <v>0</v>
      </c>
    </row>
    <row r="92" spans="16:23" x14ac:dyDescent="0.2">
      <c r="P92" s="3" t="str">
        <f>Pil!B52</f>
        <v>Ukrudtsbek. radrensning, år 0</v>
      </c>
      <c r="V92" s="3">
        <f>Pil!C52</f>
        <v>0</v>
      </c>
      <c r="W92" s="3">
        <v>0</v>
      </c>
    </row>
    <row r="93" spans="16:23" x14ac:dyDescent="0.2">
      <c r="P93" s="3" t="str">
        <f>Pil!B53</f>
        <v>Ukrudtsbek. radrensning, år 1</v>
      </c>
      <c r="V93" s="3">
        <f>Pil!C53</f>
        <v>1</v>
      </c>
      <c r="W93" s="3">
        <v>0</v>
      </c>
    </row>
    <row r="94" spans="16:23" x14ac:dyDescent="0.2">
      <c r="P94" s="3" t="str">
        <f>Pil!B54</f>
        <v>Fræsning mellem rækker efter høst</v>
      </c>
      <c r="V94" s="3">
        <f>V2</f>
        <v>3</v>
      </c>
      <c r="W94" s="3">
        <f>W3</f>
        <v>3</v>
      </c>
    </row>
    <row r="95" spans="16:23" x14ac:dyDescent="0.2">
      <c r="P95" s="3" t="str">
        <f>Pil!B56</f>
        <v>Gødningsspredning, året efter plantning</v>
      </c>
      <c r="V95" s="3">
        <v>1</v>
      </c>
      <c r="W95" s="3">
        <v>0</v>
      </c>
    </row>
    <row r="96" spans="16:23" x14ac:dyDescent="0.2">
      <c r="P96" s="3" t="str">
        <f>Pil!B57</f>
        <v>Gødningsspredning, høstår</v>
      </c>
      <c r="V96" s="3">
        <f>V2</f>
        <v>3</v>
      </c>
      <c r="W96" s="3">
        <f>W3</f>
        <v>3</v>
      </c>
    </row>
    <row r="97" spans="16:23" x14ac:dyDescent="0.2">
      <c r="P97" s="3" t="str">
        <f>Pil!B58</f>
        <v>Gødningsspredning, året efter høst</v>
      </c>
      <c r="V97" s="3">
        <f>V2+1</f>
        <v>4</v>
      </c>
      <c r="W97" s="3">
        <f>W3</f>
        <v>3</v>
      </c>
    </row>
    <row r="98" spans="16:23" x14ac:dyDescent="0.2">
      <c r="P98" s="3" t="str">
        <f>Pil!B59</f>
        <v>Rydning til genplantning</v>
      </c>
      <c r="V98" s="3">
        <f>Pil!C59</f>
        <v>18</v>
      </c>
      <c r="W98" s="3">
        <v>0</v>
      </c>
    </row>
    <row r="99" spans="16:23" x14ac:dyDescent="0.2">
      <c r="P99" s="3">
        <f>Pil!B60</f>
        <v>0</v>
      </c>
    </row>
    <row r="100" spans="16:23" x14ac:dyDescent="0.2">
      <c r="P100" s="8" t="str">
        <f>Pil!B61</f>
        <v>Høst og håndtering</v>
      </c>
      <c r="Q100" s="8"/>
    </row>
    <row r="101" spans="16:23" x14ac:dyDescent="0.2">
      <c r="P101" s="3" t="str">
        <f>Pil!B62</f>
        <v>Høst, 1. høst</v>
      </c>
      <c r="V101" s="3">
        <f>V2</f>
        <v>3</v>
      </c>
      <c r="W101" s="3">
        <v>0</v>
      </c>
    </row>
    <row r="102" spans="16:23" x14ac:dyDescent="0.2">
      <c r="P102" s="3" t="str">
        <f>Pil!B63</f>
        <v>Høst, resterende år</v>
      </c>
      <c r="V102" s="3">
        <f>V3</f>
        <v>6</v>
      </c>
      <c r="W102" s="3">
        <v>2</v>
      </c>
    </row>
    <row r="103" spans="16:23" x14ac:dyDescent="0.2">
      <c r="P103" s="3" t="str">
        <f>Pil!B64</f>
        <v>Frakørsel i mark, 1. høst</v>
      </c>
      <c r="V103" s="3">
        <f>V100</f>
        <v>0</v>
      </c>
      <c r="W103" s="3">
        <v>0</v>
      </c>
    </row>
    <row r="104" spans="16:23" x14ac:dyDescent="0.2">
      <c r="P104" s="3" t="str">
        <f>Pil!B65</f>
        <v>Frakørsel i mark, resterende år</v>
      </c>
      <c r="V104" s="3">
        <f>V102</f>
        <v>6</v>
      </c>
      <c r="W104" s="3">
        <f>W102</f>
        <v>2</v>
      </c>
    </row>
    <row r="105" spans="16:23" x14ac:dyDescent="0.2">
      <c r="P105" s="3" t="str">
        <f>Pil!B66</f>
        <v>Læsning, 1. høst</v>
      </c>
      <c r="V105" s="3">
        <f>V101</f>
        <v>3</v>
      </c>
      <c r="W105" s="3">
        <v>0</v>
      </c>
    </row>
    <row r="106" spans="16:23" x14ac:dyDescent="0.2">
      <c r="P106" s="3" t="str">
        <f>Pil!B67</f>
        <v>Læsning, resterende år</v>
      </c>
      <c r="V106" s="3">
        <f>V102</f>
        <v>6</v>
      </c>
      <c r="W106" s="3">
        <f>W102</f>
        <v>2</v>
      </c>
    </row>
    <row r="107" spans="16:23" x14ac:dyDescent="0.2">
      <c r="P107" s="3" t="str">
        <f>Pil!B68</f>
        <v>Transport, 1. høst</v>
      </c>
      <c r="V107" s="3">
        <f>V101</f>
        <v>3</v>
      </c>
      <c r="W107" s="3">
        <f>W101</f>
        <v>0</v>
      </c>
    </row>
    <row r="108" spans="16:23" x14ac:dyDescent="0.2">
      <c r="P108" s="3" t="str">
        <f>Pil!B69</f>
        <v>Transport, resterende høst</v>
      </c>
      <c r="V108" s="3">
        <f>V102</f>
        <v>6</v>
      </c>
      <c r="W108" s="3">
        <f>W102</f>
        <v>2</v>
      </c>
    </row>
  </sheetData>
  <mergeCells count="4">
    <mergeCell ref="D9:F9"/>
    <mergeCell ref="L9:N9"/>
    <mergeCell ref="R9:T9"/>
    <mergeCell ref="V9:Z9"/>
  </mergeCells>
  <phoneticPr fontId="0" type="noConversion"/>
  <printOptions gridLines="1"/>
  <pageMargins left="0.74803149606299213" right="0.74803149606299213" top="0.98425196850393704" bottom="0.98425196850393704" header="0.51181102362204722" footer="0.51181102362204722"/>
  <pageSetup paperSize="8" orientation="landscape" r:id="rId1"/>
  <headerFooter alignWithMargins="0">
    <oddHeader>&amp;F</oddHeader>
    <oddFoote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78"/>
  <sheetViews>
    <sheetView zoomScale="85" zoomScaleNormal="85" workbookViewId="0">
      <pane xSplit="1" topLeftCell="B1" activePane="topRight" state="frozen"/>
      <selection activeCell="A31" sqref="A31"/>
      <selection pane="topRight" activeCell="B101" sqref="B101"/>
    </sheetView>
  </sheetViews>
  <sheetFormatPr defaultColWidth="9" defaultRowHeight="12.75" x14ac:dyDescent="0.2"/>
  <cols>
    <col min="1" max="1" width="27.75" style="3" customWidth="1"/>
    <col min="2" max="2" width="7.125" style="3" bestFit="1" customWidth="1"/>
    <col min="3" max="3" width="2.5" style="3" customWidth="1"/>
    <col min="4" max="4" width="10.5" style="3" bestFit="1" customWidth="1"/>
    <col min="5" max="6" width="8.625" style="3" customWidth="1"/>
    <col min="7" max="20" width="8.625" style="52" customWidth="1"/>
    <col min="21" max="21" width="8.625" style="3" customWidth="1"/>
    <col min="22" max="22" width="8.625" style="52" customWidth="1"/>
    <col min="23" max="29" width="8.625" style="3" customWidth="1"/>
    <col min="30" max="33" width="4.75" style="3" bestFit="1" customWidth="1"/>
    <col min="34" max="34" width="5.25" style="3" bestFit="1" customWidth="1"/>
    <col min="35" max="16384" width="9" style="3"/>
  </cols>
  <sheetData>
    <row r="1" spans="1:34" x14ac:dyDescent="0.2">
      <c r="A1" s="3" t="str">
        <f>Pil!B4</f>
        <v>Første høst sker efter</v>
      </c>
      <c r="B1" s="3">
        <f>FAKTKOL!L2</f>
        <v>3</v>
      </c>
      <c r="C1" s="3" t="s">
        <v>21</v>
      </c>
    </row>
    <row r="2" spans="1:34" x14ac:dyDescent="0.2">
      <c r="A2" s="3" t="str">
        <f>Pil!B5</f>
        <v>Interval mellem høst</v>
      </c>
      <c r="B2" s="3">
        <f>FAKTKOL!L3</f>
        <v>3</v>
      </c>
      <c r="C2" s="3" t="s">
        <v>21</v>
      </c>
    </row>
    <row r="3" spans="1:34" ht="15.75" x14ac:dyDescent="0.25">
      <c r="A3" s="151" t="s">
        <v>103</v>
      </c>
      <c r="B3" s="151"/>
    </row>
    <row r="4" spans="1:34" x14ac:dyDescent="0.2">
      <c r="D4" s="3" t="s">
        <v>104</v>
      </c>
    </row>
    <row r="5" spans="1:34" s="160" customFormat="1" ht="18" x14ac:dyDescent="0.25">
      <c r="A5" s="160" t="s">
        <v>22</v>
      </c>
      <c r="D5" s="160">
        <v>0</v>
      </c>
      <c r="E5" s="160">
        <f>IF(Pil!D3&gt;0,1,0)</f>
        <v>1</v>
      </c>
      <c r="F5" s="160">
        <f>IF($E$5&gt;0,E5+1,"")</f>
        <v>2</v>
      </c>
      <c r="G5" s="213">
        <f t="shared" ref="G5:AH5" si="0">IF($E$5&gt;0,F5+1,"")</f>
        <v>3</v>
      </c>
      <c r="H5" s="213">
        <f t="shared" si="0"/>
        <v>4</v>
      </c>
      <c r="I5" s="213">
        <f t="shared" si="0"/>
        <v>5</v>
      </c>
      <c r="J5" s="213">
        <f t="shared" si="0"/>
        <v>6</v>
      </c>
      <c r="K5" s="213">
        <f t="shared" si="0"/>
        <v>7</v>
      </c>
      <c r="L5" s="213">
        <f t="shared" si="0"/>
        <v>8</v>
      </c>
      <c r="M5" s="213">
        <f t="shared" si="0"/>
        <v>9</v>
      </c>
      <c r="N5" s="213">
        <f t="shared" si="0"/>
        <v>10</v>
      </c>
      <c r="O5" s="213">
        <f t="shared" si="0"/>
        <v>11</v>
      </c>
      <c r="P5" s="213">
        <f t="shared" si="0"/>
        <v>12</v>
      </c>
      <c r="Q5" s="213">
        <f t="shared" si="0"/>
        <v>13</v>
      </c>
      <c r="R5" s="213">
        <f t="shared" si="0"/>
        <v>14</v>
      </c>
      <c r="S5" s="213">
        <f t="shared" si="0"/>
        <v>15</v>
      </c>
      <c r="T5" s="213">
        <f t="shared" si="0"/>
        <v>16</v>
      </c>
      <c r="U5" s="160">
        <f t="shared" si="0"/>
        <v>17</v>
      </c>
      <c r="V5" s="213">
        <f t="shared" si="0"/>
        <v>18</v>
      </c>
      <c r="W5" s="160">
        <f t="shared" si="0"/>
        <v>19</v>
      </c>
      <c r="X5" s="160">
        <f t="shared" si="0"/>
        <v>20</v>
      </c>
      <c r="Y5" s="160">
        <f t="shared" si="0"/>
        <v>21</v>
      </c>
      <c r="Z5" s="160">
        <f t="shared" si="0"/>
        <v>22</v>
      </c>
      <c r="AA5" s="160">
        <f t="shared" si="0"/>
        <v>23</v>
      </c>
      <c r="AB5" s="160">
        <f t="shared" si="0"/>
        <v>24</v>
      </c>
      <c r="AC5" s="160">
        <f t="shared" si="0"/>
        <v>25</v>
      </c>
      <c r="AD5" s="160">
        <f t="shared" si="0"/>
        <v>26</v>
      </c>
      <c r="AE5" s="160">
        <f t="shared" si="0"/>
        <v>27</v>
      </c>
      <c r="AF5" s="160">
        <f t="shared" si="0"/>
        <v>28</v>
      </c>
      <c r="AG5" s="160">
        <f t="shared" si="0"/>
        <v>29</v>
      </c>
      <c r="AH5" s="162">
        <f t="shared" si="0"/>
        <v>30</v>
      </c>
    </row>
    <row r="7" spans="1:34" x14ac:dyDescent="0.2">
      <c r="A7" s="8" t="str">
        <f>Pil!B21</f>
        <v>Udbytte</v>
      </c>
      <c r="B7" s="163" t="s">
        <v>42</v>
      </c>
    </row>
    <row r="8" spans="1:34" x14ac:dyDescent="0.2">
      <c r="A8" s="3" t="str">
        <f>Pil!B22</f>
        <v>Biomasse - 1. høst</v>
      </c>
      <c r="B8" s="152">
        <f>Pil!F22*Pil!E22</f>
        <v>12847.999999999998</v>
      </c>
      <c r="D8" s="152">
        <f>IF(D$5&gt;Pil!$D$3,0,IF(FAKTKOL!$V$2=D$5,$B$8*(1+FAKTKOL!$E$7)^D$5,IF(D$5&gt;FAKTKOL!$V$2,IF(FAKTKOL!$W$2=0,0,IF(D$5-FAKTKOL!$V$2=INT((D$5-FAKTKOL!$V$2)/FAKTKOL!$W$2)*FAKTKOL!$W$2,IF(D$5&gt;FAKTKOL!$V$2,$B$8*(1+FAKTKOL!$E$7)^D$5,0),0)),0)))</f>
        <v>0</v>
      </c>
      <c r="E8" s="152">
        <f>IF(E$5&gt;Pil!$D$3,0,IF(FAKTKOL!$V$2=E$5,$B$8*(1+FAKTKOL!$E$7)^E$5,IF(E$5&gt;FAKTKOL!$V$2,IF(FAKTKOL!$W$2=0,0,IF(E$5-FAKTKOL!$V$2=INT((E$5-FAKTKOL!$V$2)/FAKTKOL!$W$2)*FAKTKOL!$W$2,IF(E$5&gt;FAKTKOL!$V$2,$B$8*(1+FAKTKOL!$E$7)^E$5,0),0)),0)))</f>
        <v>0</v>
      </c>
      <c r="F8" s="152">
        <f>IF(F$5&gt;Pil!$D$3,0,IF(FAKTKOL!$V$2=F$5,$B$8*(1+FAKTKOL!$E$7)^F$5,IF(F$5&gt;FAKTKOL!$V$2,IF(FAKTKOL!$W$2=0,0,IF(F$5-FAKTKOL!$V$2=INT((F$5-FAKTKOL!$V$2)/FAKTKOL!$W$2)*FAKTKOL!$W$2,IF(F$5&gt;FAKTKOL!$V$2,$B$8*(1+FAKTKOL!$E$7)^F$5,0),0)),0)))</f>
        <v>0</v>
      </c>
      <c r="G8" s="214">
        <f>IF(G$5&gt;Pil!$D$3,0,IF(FAKTKOL!$V$2=G$5,$B$8*(1+FAKTKOL!$E$7)^G$5,IF(G$5&gt;FAKTKOL!$V$2,IF(FAKTKOL!$W$2=0,0,IF(G$5-FAKTKOL!$V$2=INT((G$5-FAKTKOL!$V$2)/FAKTKOL!$W$2)*FAKTKOL!$W$2,IF(G$5&gt;FAKTKOL!$V$2,$B$8*(1+FAKTKOL!$E$7)^G$5,0),0)),0)))</f>
        <v>12847.999999999998</v>
      </c>
      <c r="H8" s="214">
        <f>IF(H$5&gt;Pil!$D$3,0,IF(FAKTKOL!$V$2=H$5,$B$8*(1+FAKTKOL!$E$7)^H$5,IF(H$5&gt;FAKTKOL!$V$2,IF(FAKTKOL!$W$2=0,0,IF(H$5-FAKTKOL!$V$2=INT((H$5-FAKTKOL!$V$2)/FAKTKOL!$W$2)*FAKTKOL!$W$2,IF(H$5&gt;FAKTKOL!$V$2,$B$8*(1+FAKTKOL!$E$7)^H$5,0),0)),0)))</f>
        <v>0</v>
      </c>
      <c r="I8" s="214">
        <f>IF(I$5&gt;Pil!$D$3,0,IF(FAKTKOL!$V$2=I$5,$B$8*(1+FAKTKOL!$E$7)^I$5,IF(I$5&gt;FAKTKOL!$V$2,IF(FAKTKOL!$W$2=0,0,IF(I$5-FAKTKOL!$V$2=INT((I$5-FAKTKOL!$V$2)/FAKTKOL!$W$2)*FAKTKOL!$W$2,IF(I$5&gt;FAKTKOL!$V$2,$B$8*(1+FAKTKOL!$E$7)^I$5,0),0)),0)))</f>
        <v>0</v>
      </c>
      <c r="J8" s="214">
        <f>IF(J$5&gt;Pil!$D$3,0,IF(FAKTKOL!$V$2=J$5,$B$8*(1+FAKTKOL!$E$7)^J$5,IF(J$5&gt;FAKTKOL!$V$2,IF(FAKTKOL!$W$2=0,0,IF(J$5-FAKTKOL!$V$2=INT((J$5-FAKTKOL!$V$2)/FAKTKOL!$W$2)*FAKTKOL!$W$2,IF(J$5&gt;FAKTKOL!$V$2,$B$8*(1+FAKTKOL!$E$7)^J$5,0),0)),0)))</f>
        <v>0</v>
      </c>
      <c r="K8" s="214">
        <f>IF(K$5&gt;Pil!$D$3,0,IF(FAKTKOL!$V$2=K$5,$B$8*(1+FAKTKOL!$E$7)^K$5,IF(K$5&gt;FAKTKOL!$V$2,IF(FAKTKOL!$W$2=0,0,IF(K$5-FAKTKOL!$V$2=INT((K$5-FAKTKOL!$V$2)/FAKTKOL!$W$2)*FAKTKOL!$W$2,IF(K$5&gt;FAKTKOL!$V$2,$B$8*(1+FAKTKOL!$E$7)^K$5,0),0)),0)))</f>
        <v>0</v>
      </c>
      <c r="L8" s="214">
        <f>IF(L$5&gt;Pil!$D$3,0,IF(FAKTKOL!$V$2=L$5,$B$8*(1+FAKTKOL!$E$7)^L$5,IF(L$5&gt;FAKTKOL!$V$2,IF(FAKTKOL!$W$2=0,0,IF(L$5-FAKTKOL!$V$2=INT((L$5-FAKTKOL!$V$2)/FAKTKOL!$W$2)*FAKTKOL!$W$2,IF(L$5&gt;FAKTKOL!$V$2,$B$8*(1+FAKTKOL!$E$7)^L$5,0),0)),0)))</f>
        <v>0</v>
      </c>
      <c r="M8" s="214">
        <f>IF(M$5&gt;Pil!$D$3,0,IF(FAKTKOL!$V$2=M$5,$B$8*(1+FAKTKOL!$E$7)^M$5,IF(M$5&gt;FAKTKOL!$V$2,IF(FAKTKOL!$W$2=0,0,IF(M$5-FAKTKOL!$V$2=INT((M$5-FAKTKOL!$V$2)/FAKTKOL!$W$2)*FAKTKOL!$W$2,IF(M$5&gt;FAKTKOL!$V$2,$B$8*(1+FAKTKOL!$E$7)^M$5,0),0)),0)))</f>
        <v>0</v>
      </c>
      <c r="N8" s="214">
        <f>IF(N$5&gt;Pil!$D$3,0,IF(FAKTKOL!$V$2=N$5,$B$8*(1+FAKTKOL!$E$7)^N$5,IF(N$5&gt;FAKTKOL!$V$2,IF(FAKTKOL!$W$2=0,0,IF(N$5-FAKTKOL!$V$2=INT((N$5-FAKTKOL!$V$2)/FAKTKOL!$W$2)*FAKTKOL!$W$2,IF(N$5&gt;FAKTKOL!$V$2,$B$8*(1+FAKTKOL!$E$7)^N$5,0),0)),0)))</f>
        <v>0</v>
      </c>
      <c r="O8" s="214">
        <f>IF(O$5&gt;Pil!$D$3,0,IF(FAKTKOL!$V$2=O$5,$B$8*(1+FAKTKOL!$E$7)^O$5,IF(O$5&gt;FAKTKOL!$V$2,IF(FAKTKOL!$W$2=0,0,IF(O$5-FAKTKOL!$V$2=INT((O$5-FAKTKOL!$V$2)/FAKTKOL!$W$2)*FAKTKOL!$W$2,IF(O$5&gt;FAKTKOL!$V$2,$B$8*(1+FAKTKOL!$E$7)^O$5,0),0)),0)))</f>
        <v>0</v>
      </c>
      <c r="P8" s="214">
        <f>IF(P$5&gt;Pil!$D$3,0,IF(FAKTKOL!$V$2=P$5,$B$8*(1+FAKTKOL!$E$7)^P$5,IF(P$5&gt;FAKTKOL!$V$2,IF(FAKTKOL!$W$2=0,0,IF(P$5-FAKTKOL!$V$2=INT((P$5-FAKTKOL!$V$2)/FAKTKOL!$W$2)*FAKTKOL!$W$2,IF(P$5&gt;FAKTKOL!$V$2,$B$8*(1+FAKTKOL!$E$7)^P$5,0),0)),0)))</f>
        <v>0</v>
      </c>
      <c r="Q8" s="214">
        <f>IF(Q$5&gt;Pil!$D$3,0,IF(FAKTKOL!$V$2=Q$5,$B$8*(1+FAKTKOL!$E$7)^Q$5,IF(Q$5&gt;FAKTKOL!$V$2,IF(FAKTKOL!$W$2=0,0,IF(Q$5-FAKTKOL!$V$2=INT((Q$5-FAKTKOL!$V$2)/FAKTKOL!$W$2)*FAKTKOL!$W$2,IF(Q$5&gt;FAKTKOL!$V$2,$B$8*(1+FAKTKOL!$E$7)^Q$5,0),0)),0)))</f>
        <v>0</v>
      </c>
      <c r="R8" s="214">
        <f>IF(R$5&gt;Pil!$D$3,0,IF(FAKTKOL!$V$2=R$5,$B$8*(1+FAKTKOL!$E$7)^R$5,IF(R$5&gt;FAKTKOL!$V$2,IF(FAKTKOL!$W$2=0,0,IF(R$5-FAKTKOL!$V$2=INT((R$5-FAKTKOL!$V$2)/FAKTKOL!$W$2)*FAKTKOL!$W$2,IF(R$5&gt;FAKTKOL!$V$2,$B$8*(1+FAKTKOL!$E$7)^R$5,0),0)),0)))</f>
        <v>0</v>
      </c>
      <c r="S8" s="214">
        <f>IF(S$5&gt;Pil!$D$3,0,IF(FAKTKOL!$V$2=S$5,$B$8*(1+FAKTKOL!$E$7)^S$5,IF(S$5&gt;FAKTKOL!$V$2,IF(FAKTKOL!$W$2=0,0,IF(S$5-FAKTKOL!$V$2=INT((S$5-FAKTKOL!$V$2)/FAKTKOL!$W$2)*FAKTKOL!$W$2,IF(S$5&gt;FAKTKOL!$V$2,$B$8*(1+FAKTKOL!$E$7)^S$5,0),0)),0)))</f>
        <v>0</v>
      </c>
      <c r="T8" s="214">
        <f>IF(T$5&gt;Pil!$D$3,0,IF(FAKTKOL!$V$2=T$5,$B$8*(1+FAKTKOL!$E$7)^T$5,IF(T$5&gt;FAKTKOL!$V$2,IF(FAKTKOL!$W$2=0,0,IF(T$5-FAKTKOL!$V$2=INT((T$5-FAKTKOL!$V$2)/FAKTKOL!$W$2)*FAKTKOL!$W$2,IF(T$5&gt;FAKTKOL!$V$2,$B$8*(1+FAKTKOL!$E$7)^T$5,0),0)),0)))</f>
        <v>0</v>
      </c>
      <c r="U8" s="152">
        <f>IF(U$5&gt;Pil!$D$3,0,IF(FAKTKOL!$V$2=U$5,$B$8*(1+FAKTKOL!$E$7)^U$5,IF(U$5&gt;FAKTKOL!$V$2,IF(FAKTKOL!$W$2=0,0,IF(U$5-FAKTKOL!$V$2=INT((U$5-FAKTKOL!$V$2)/FAKTKOL!$W$2)*FAKTKOL!$W$2,IF(U$5&gt;FAKTKOL!$V$2,$B$8*(1+FAKTKOL!$E$7)^U$5,0),0)),0)))</f>
        <v>0</v>
      </c>
      <c r="V8" s="214">
        <f>IF(V$5&gt;Pil!$D$3,0,IF(FAKTKOL!$V$2=V$5,$B$8*(1+FAKTKOL!$E$7)^V$5,IF(V$5&gt;FAKTKOL!$V$2,IF(FAKTKOL!$W$2=0,0,IF(V$5-FAKTKOL!$V$2=INT((V$5-FAKTKOL!$V$2)/FAKTKOL!$W$2)*FAKTKOL!$W$2,IF(V$5&gt;FAKTKOL!$V$2,$B$8*(1+FAKTKOL!$E$7)^V$5,0),0)),0)))</f>
        <v>0</v>
      </c>
      <c r="W8" s="152">
        <f>IF(W$5&gt;Pil!$D$3,0,IF(FAKTKOL!$V$2=W$5,$B$8*(1+FAKTKOL!$E$7)^W$5,IF(W$5&gt;FAKTKOL!$V$2,IF(FAKTKOL!$W$2=0,0,IF(W$5-FAKTKOL!$V$2=INT((W$5-FAKTKOL!$V$2)/FAKTKOL!$W$2)*FAKTKOL!$W$2,IF(W$5&gt;FAKTKOL!$V$2,$B$8*(1+FAKTKOL!$E$7)^W$5,0),0)),0)))</f>
        <v>0</v>
      </c>
      <c r="X8" s="152">
        <f>IF(X$5&gt;Pil!$D$3,0,IF(FAKTKOL!$V$2=X$5,$B$8*(1+FAKTKOL!$E$7)^X$5,IF(X$5&gt;FAKTKOL!$V$2,IF(FAKTKOL!$W$2=0,0,IF(X$5-FAKTKOL!$V$2=INT((X$5-FAKTKOL!$V$2)/FAKTKOL!$W$2)*FAKTKOL!$W$2,IF(X$5&gt;FAKTKOL!$V$2,$B$8*(1+FAKTKOL!$E$7)^X$5,0),0)),0)))</f>
        <v>0</v>
      </c>
      <c r="Y8" s="152">
        <f>IF(Y$5&gt;Pil!$D$3,0,IF(FAKTKOL!$V$2=Y$5,$B$8*(1+FAKTKOL!$E$7)^Y$5,IF(Y$5&gt;FAKTKOL!$V$2,IF(FAKTKOL!$W$2=0,0,IF(Y$5-FAKTKOL!$V$2=INT((Y$5-FAKTKOL!$V$2)/FAKTKOL!$W$2)*FAKTKOL!$W$2,IF(Y$5&gt;FAKTKOL!$V$2,$B$8*(1+FAKTKOL!$E$7)^Y$5,0),0)),0)))</f>
        <v>0</v>
      </c>
      <c r="Z8" s="152">
        <f>IF(Z$5&gt;Pil!$D$3,0,IF(FAKTKOL!$V$2=Z$5,$B$8*(1+FAKTKOL!$E$7)^Z$5,IF(Z$5&gt;FAKTKOL!$V$2,IF(FAKTKOL!$W$2=0,0,IF(Z$5-FAKTKOL!$V$2=INT((Z$5-FAKTKOL!$V$2)/FAKTKOL!$W$2)*FAKTKOL!$W$2,IF(Z$5&gt;FAKTKOL!$V$2,$B$8*(1+FAKTKOL!$E$7)^Z$5,0),0)),0)))</f>
        <v>0</v>
      </c>
      <c r="AA8" s="152">
        <f>IF(AA$5&gt;Pil!$D$3,0,IF(FAKTKOL!$V$2=AA$5,$B$8*(1+FAKTKOL!$E$7)^AA$5,IF(AA$5&gt;FAKTKOL!$V$2,IF(FAKTKOL!$W$2=0,0,IF(AA$5-FAKTKOL!$V$2=INT((AA$5-FAKTKOL!$V$2)/FAKTKOL!$W$2)*FAKTKOL!$W$2,IF(AA$5&gt;FAKTKOL!$V$2,$B$8*(1+FAKTKOL!$E$7)^AA$5,0),0)),0)))</f>
        <v>0</v>
      </c>
      <c r="AB8" s="152">
        <f>IF(AB$5&gt;Pil!$D$3,0,IF(FAKTKOL!$V$2=AB$5,$B$8*(1+FAKTKOL!$E$7)^AB$5,IF(AB$5&gt;FAKTKOL!$V$2,IF(FAKTKOL!$W$2=0,0,IF(AB$5-FAKTKOL!$V$2=INT((AB$5-FAKTKOL!$V$2)/FAKTKOL!$W$2)*FAKTKOL!$W$2,IF(AB$5&gt;FAKTKOL!$V$2,$B$8*(1+FAKTKOL!$E$7)^AB$5,0),0)),0)))</f>
        <v>0</v>
      </c>
      <c r="AC8" s="152">
        <f>IF(AC$5&gt;Pil!$D$3,0,IF(FAKTKOL!$V$2=AC$5,$B$8*(1+FAKTKOL!$E$7)^AC$5,IF(AC$5&gt;FAKTKOL!$V$2,IF(FAKTKOL!$W$2=0,0,IF(AC$5-FAKTKOL!$V$2=INT((AC$5-FAKTKOL!$V$2)/FAKTKOL!$W$2)*FAKTKOL!$W$2,IF(AC$5&gt;FAKTKOL!$V$2,$B$8*(1+FAKTKOL!$E$7)^AC$5,0),0)),0)))</f>
        <v>0</v>
      </c>
      <c r="AD8" s="152">
        <f>IF(AD$5&gt;Pil!$D$3,0,IF(FAKTKOL!$V$2=AD$5,$B$8*(1+FAKTKOL!$E$7)^AD$5,IF(AD$5&gt;FAKTKOL!$V$2,IF(FAKTKOL!$W$2=0,0,IF(AD$5-FAKTKOL!$V$2=INT((AD$5-FAKTKOL!$V$2)/FAKTKOL!$W$2)*FAKTKOL!$W$2,IF(AD$5&gt;FAKTKOL!$V$2,$B$8*(1+FAKTKOL!$E$7)^AD$5,0),0)),0)))</f>
        <v>0</v>
      </c>
      <c r="AE8" s="152">
        <f>IF(AE$5&gt;Pil!$D$3,0,IF(FAKTKOL!$V$2=AE$5,$B$8*(1+FAKTKOL!$E$7)^AE$5,IF(AE$5&gt;FAKTKOL!$V$2,IF(FAKTKOL!$W$2=0,0,IF(AE$5-FAKTKOL!$V$2=INT((AE$5-FAKTKOL!$V$2)/FAKTKOL!$W$2)*FAKTKOL!$W$2,IF(AE$5&gt;FAKTKOL!$V$2,$B$8*(1+FAKTKOL!$E$7)^AE$5,0),0)),0)))</f>
        <v>0</v>
      </c>
      <c r="AF8" s="152">
        <f>IF(AF$5&gt;Pil!$D$3,0,IF(FAKTKOL!$V$2=AF$5,$B$8*(1+FAKTKOL!$E$7)^AF$5,IF(AF$5&gt;FAKTKOL!$V$2,IF(FAKTKOL!$W$2=0,0,IF(AF$5-FAKTKOL!$V$2=INT((AF$5-FAKTKOL!$V$2)/FAKTKOL!$W$2)*FAKTKOL!$W$2,IF(AF$5&gt;FAKTKOL!$V$2,$B$8*(1+FAKTKOL!$E$7)^AF$5,0),0)),0)))</f>
        <v>0</v>
      </c>
      <c r="AG8" s="152">
        <f>IF(AG$5&gt;Pil!$D$3,0,IF(FAKTKOL!$V$2=AG$5,$B$8*(1+FAKTKOL!$E$7)^AG$5,IF(AG$5&gt;FAKTKOL!$V$2,IF(FAKTKOL!$W$2=0,0,IF(AG$5-FAKTKOL!$V$2=INT((AG$5-FAKTKOL!$V$2)/FAKTKOL!$W$2)*FAKTKOL!$W$2,IF(AG$5&gt;FAKTKOL!$V$2,$B$8*(1+FAKTKOL!$E$7)^AG$5,0),0)),0)))</f>
        <v>0</v>
      </c>
      <c r="AH8" s="152">
        <f>IF(AH$5&gt;Pil!$D$3,0,IF(FAKTKOL!$V$2=AH$5,$B$8*(1+FAKTKOL!$E$7)^AH$5,IF(AH$5&gt;FAKTKOL!$V$2,IF(FAKTKOL!$W$2=0,0,IF(AH$5-FAKTKOL!$V$2=INT((AH$5-FAKTKOL!$V$2)/FAKTKOL!$W$2)*FAKTKOL!$W$2,IF(AH$5&gt;FAKTKOL!$V$2,$B$8*(1+FAKTKOL!$E$7)^AH$5,0),0)),0)))</f>
        <v>0</v>
      </c>
    </row>
    <row r="9" spans="1:34" x14ac:dyDescent="0.2">
      <c r="A9" s="3" t="str">
        <f>Pil!B23</f>
        <v>Biomasse</v>
      </c>
      <c r="B9" s="3">
        <f>Pil!F23*Pil!E23</f>
        <v>24089.999999999996</v>
      </c>
      <c r="D9" s="152">
        <f>IF(D$5&gt;Pil!$D$3,0,IF(FAKTKOL!$V$3=D$5,$B$9*(1+FAKTKOL!$E$7)^D$5,IF(D$5&gt;FAKTKOL!$V$3,IF(FAKTKOL!$W$3=0,0,IF(D$5-FAKTKOL!$V$3=INT((D$5-FAKTKOL!$V$3)/FAKTKOL!$W$3)*FAKTKOL!$W$3,IF(D$5&gt;FAKTKOL!$V$3,$B$9*(1+FAKTKOL!$E$7)^D$5,0),0)),0)))</f>
        <v>0</v>
      </c>
      <c r="E9" s="152">
        <f>IF(E$5&gt;Pil!$D$3,0,IF(FAKTKOL!$V$3=E$5,$B$9*(1+FAKTKOL!$E$7)^E$5,IF(E$5&gt;FAKTKOL!$V$3,IF(FAKTKOL!$W$3=0,0,IF(E$5-FAKTKOL!$V$3=INT((E$5-FAKTKOL!$V$3)/FAKTKOL!$W$3)*FAKTKOL!$W$3,IF(E$5&gt;FAKTKOL!$V$3,$B$9*(1+FAKTKOL!$E$7)^E$5,0),0)),0)))</f>
        <v>0</v>
      </c>
      <c r="F9" s="152">
        <f>IF(F$5&gt;Pil!$D$3,0,IF(FAKTKOL!$V$3=F$5,$B$9*(1+FAKTKOL!$E$7)^F$5,IF(F$5&gt;FAKTKOL!$V$3,IF(FAKTKOL!$W$3=0,0,IF(F$5-FAKTKOL!$V$3=INT((F$5-FAKTKOL!$V$3)/FAKTKOL!$W$3)*FAKTKOL!$W$3,IF(F$5&gt;FAKTKOL!$V$3,$B$9*(1+FAKTKOL!$E$7)^F$5,0),0)),0)))</f>
        <v>0</v>
      </c>
      <c r="G9" s="214">
        <f>IF(G$5&gt;Pil!$D$3,0,IF(FAKTKOL!$V$3=G$5,$B$9*(1+FAKTKOL!$E$7)^G$5,IF(G$5&gt;FAKTKOL!$V$3,IF(FAKTKOL!$W$3=0,0,IF(G$5-FAKTKOL!$V$3=INT((G$5-FAKTKOL!$V$3)/FAKTKOL!$W$3)*FAKTKOL!$W$3,IF(G$5&gt;FAKTKOL!$V$3,$B$9*(1+FAKTKOL!$E$7)^G$5,0),0)),0)))</f>
        <v>0</v>
      </c>
      <c r="H9" s="214">
        <f>IF(H$5&gt;Pil!$D$3,0,IF(FAKTKOL!$V$3=H$5,$B$9*(1+FAKTKOL!$E$7)^H$5,IF(H$5&gt;FAKTKOL!$V$3,IF(FAKTKOL!$W$3=0,0,IF(H$5-FAKTKOL!$V$3=INT((H$5-FAKTKOL!$V$3)/FAKTKOL!$W$3)*FAKTKOL!$W$3,IF(H$5&gt;FAKTKOL!$V$3,$B$9*(1+FAKTKOL!$E$7)^H$5,0),0)),0)))</f>
        <v>0</v>
      </c>
      <c r="I9" s="214">
        <f>IF(I$5&gt;Pil!$D$3,0,IF(FAKTKOL!$V$3=I$5,$B$9*(1+FAKTKOL!$E$7)^I$5,IF(I$5&gt;FAKTKOL!$V$3,IF(FAKTKOL!$W$3=0,0,IF(I$5-FAKTKOL!$V$3=INT((I$5-FAKTKOL!$V$3)/FAKTKOL!$W$3)*FAKTKOL!$W$3,IF(I$5&gt;FAKTKOL!$V$3,$B$9*(1+FAKTKOL!$E$7)^I$5,0),0)),0)))</f>
        <v>0</v>
      </c>
      <c r="J9" s="214">
        <f>IF(J$5&gt;Pil!$D$3,0,IF(FAKTKOL!$V$3=J$5,$B$9*(1+FAKTKOL!$E$7)^J$5,IF(J$5&gt;FAKTKOL!$V$3,IF(FAKTKOL!$W$3=0,0,IF(J$5-FAKTKOL!$V$3=INT((J$5-FAKTKOL!$V$3)/FAKTKOL!$W$3)*FAKTKOL!$W$3,IF(J$5&gt;FAKTKOL!$V$3,$B$9*(1+FAKTKOL!$E$7)^J$5,0),0)),0)))</f>
        <v>24089.999999999996</v>
      </c>
      <c r="K9" s="214">
        <f>IF(K$5&gt;Pil!$D$3,0,IF(FAKTKOL!$V$3=K$5,$B$9*(1+FAKTKOL!$E$7)^K$5,IF(K$5&gt;FAKTKOL!$V$3,IF(FAKTKOL!$W$3=0,0,IF(K$5-FAKTKOL!$V$3=INT((K$5-FAKTKOL!$V$3)/FAKTKOL!$W$3)*FAKTKOL!$W$3,IF(K$5&gt;FAKTKOL!$V$3,$B$9*(1+FAKTKOL!$E$7)^K$5,0),0)),0)))</f>
        <v>0</v>
      </c>
      <c r="L9" s="214">
        <f>IF(L$5&gt;Pil!$D$3,0,IF(FAKTKOL!$V$3=L$5,$B$9*(1+FAKTKOL!$E$7)^L$5,IF(L$5&gt;FAKTKOL!$V$3,IF(FAKTKOL!$W$3=0,0,IF(L$5-FAKTKOL!$V$3=INT((L$5-FAKTKOL!$V$3)/FAKTKOL!$W$3)*FAKTKOL!$W$3,IF(L$5&gt;FAKTKOL!$V$3,$B$9*(1+FAKTKOL!$E$7)^L$5,0),0)),0)))</f>
        <v>0</v>
      </c>
      <c r="M9" s="214">
        <f>IF(M$5&gt;Pil!$D$3,0,IF(FAKTKOL!$V$3=M$5,$B$9*(1+FAKTKOL!$E$7)^M$5,IF(M$5&gt;FAKTKOL!$V$3,IF(FAKTKOL!$W$3=0,0,IF(M$5-FAKTKOL!$V$3=INT((M$5-FAKTKOL!$V$3)/FAKTKOL!$W$3)*FAKTKOL!$W$3,IF(M$5&gt;FAKTKOL!$V$3,$B$9*(1+FAKTKOL!$E$7)^M$5,0),0)),0)))</f>
        <v>24089.999999999996</v>
      </c>
      <c r="N9" s="214">
        <f>IF(N$5&gt;Pil!$D$3,0,IF(FAKTKOL!$V$3=N$5,$B$9*(1+FAKTKOL!$E$7)^N$5,IF(N$5&gt;FAKTKOL!$V$3,IF(FAKTKOL!$W$3=0,0,IF(N$5-FAKTKOL!$V$3=INT((N$5-FAKTKOL!$V$3)/FAKTKOL!$W$3)*FAKTKOL!$W$3,IF(N$5&gt;FAKTKOL!$V$3,$B$9*(1+FAKTKOL!$E$7)^N$5,0),0)),0)))</f>
        <v>0</v>
      </c>
      <c r="O9" s="214">
        <f>IF(O$5&gt;Pil!$D$3,0,IF(FAKTKOL!$V$3=O$5,$B$9*(1+FAKTKOL!$E$7)^O$5,IF(O$5&gt;FAKTKOL!$V$3,IF(FAKTKOL!$W$3=0,0,IF(O$5-FAKTKOL!$V$3=INT((O$5-FAKTKOL!$V$3)/FAKTKOL!$W$3)*FAKTKOL!$W$3,IF(O$5&gt;FAKTKOL!$V$3,$B$9*(1+FAKTKOL!$E$7)^O$5,0),0)),0)))</f>
        <v>0</v>
      </c>
      <c r="P9" s="214">
        <f>IF(P$5&gt;Pil!$D$3,0,IF(FAKTKOL!$V$3=P$5,$B$9*(1+FAKTKOL!$E$7)^P$5,IF(P$5&gt;FAKTKOL!$V$3,IF(FAKTKOL!$W$3=0,0,IF(P$5-FAKTKOL!$V$3=INT((P$5-FAKTKOL!$V$3)/FAKTKOL!$W$3)*FAKTKOL!$W$3,IF(P$5&gt;FAKTKOL!$V$3,$B$9*(1+FAKTKOL!$E$7)^P$5,0),0)),0)))</f>
        <v>24089.999999999996</v>
      </c>
      <c r="Q9" s="214">
        <f>IF(Q$5&gt;Pil!$D$3,0,IF(FAKTKOL!$V$3=Q$5,$B$9*(1+FAKTKOL!$E$7)^Q$5,IF(Q$5&gt;FAKTKOL!$V$3,IF(FAKTKOL!$W$3=0,0,IF(Q$5-FAKTKOL!$V$3=INT((Q$5-FAKTKOL!$V$3)/FAKTKOL!$W$3)*FAKTKOL!$W$3,IF(Q$5&gt;FAKTKOL!$V$3,$B$9*(1+FAKTKOL!$E$7)^Q$5,0),0)),0)))</f>
        <v>0</v>
      </c>
      <c r="R9" s="214">
        <f>IF(R$5&gt;Pil!$D$3,0,IF(FAKTKOL!$V$3=R$5,$B$9*(1+FAKTKOL!$E$7)^R$5,IF(R$5&gt;FAKTKOL!$V$3,IF(FAKTKOL!$W$3=0,0,IF(R$5-FAKTKOL!$V$3=INT((R$5-FAKTKOL!$V$3)/FAKTKOL!$W$3)*FAKTKOL!$W$3,IF(R$5&gt;FAKTKOL!$V$3,$B$9*(1+FAKTKOL!$E$7)^R$5,0),0)),0)))</f>
        <v>0</v>
      </c>
      <c r="S9" s="214">
        <f>IF(S$5&gt;Pil!$D$3,0,IF(FAKTKOL!$V$3=S$5,$B$9*(1+FAKTKOL!$E$7)^S$5,IF(S$5&gt;FAKTKOL!$V$3,IF(FAKTKOL!$W$3=0,0,IF(S$5-FAKTKOL!$V$3=INT((S$5-FAKTKOL!$V$3)/FAKTKOL!$W$3)*FAKTKOL!$W$3,IF(S$5&gt;FAKTKOL!$V$3,$B$9*(1+FAKTKOL!$E$7)^S$5,0),0)),0)))</f>
        <v>24089.999999999996</v>
      </c>
      <c r="T9" s="214">
        <f>IF(T$5&gt;Pil!$D$3,0,IF(FAKTKOL!$V$3=T$5,$B$9*(1+FAKTKOL!$E$7)^T$5,IF(T$5&gt;FAKTKOL!$V$3,IF(FAKTKOL!$W$3=0,0,IF(T$5-FAKTKOL!$V$3=INT((T$5-FAKTKOL!$V$3)/FAKTKOL!$W$3)*FAKTKOL!$W$3,IF(T$5&gt;FAKTKOL!$V$3,$B$9*(1+FAKTKOL!$E$7)^T$5,0),0)),0)))</f>
        <v>0</v>
      </c>
      <c r="U9" s="152">
        <f>IF(U$5&gt;Pil!$D$3,0,IF(FAKTKOL!$V$3=U$5,$B$9*(1+FAKTKOL!$E$7)^U$5,IF(U$5&gt;FAKTKOL!$V$3,IF(FAKTKOL!$W$3=0,0,IF(U$5-FAKTKOL!$V$3=INT((U$5-FAKTKOL!$V$3)/FAKTKOL!$W$3)*FAKTKOL!$W$3,IF(U$5&gt;FAKTKOL!$V$3,$B$9*(1+FAKTKOL!$E$7)^U$5,0),0)),0)))</f>
        <v>0</v>
      </c>
      <c r="V9" s="214">
        <f>IF(V$5&gt;Pil!$D$3,0,IF(FAKTKOL!$V$3=V$5,$B$9*(1+FAKTKOL!$E$7)^V$5,IF(V$5&gt;FAKTKOL!$V$3,IF(FAKTKOL!$W$3=0,0,IF(V$5-FAKTKOL!$V$3=INT((V$5-FAKTKOL!$V$3)/FAKTKOL!$W$3)*FAKTKOL!$W$3,IF(V$5&gt;FAKTKOL!$V$3,$B$9*(1+FAKTKOL!$E$7)^V$5,0),0)),0)))</f>
        <v>24089.999999999996</v>
      </c>
      <c r="W9" s="152">
        <f>IF(W$5&gt;Pil!$D$3,0,IF(FAKTKOL!$V$3=W$5,$B$9*(1+FAKTKOL!$E$7)^W$5,IF(W$5&gt;FAKTKOL!$V$3,IF(FAKTKOL!$W$3=0,0,IF(W$5-FAKTKOL!$V$3=INT((W$5-FAKTKOL!$V$3)/FAKTKOL!$W$3)*FAKTKOL!$W$3,IF(W$5&gt;FAKTKOL!$V$3,$B$9*(1+FAKTKOL!$E$7)^W$5,0),0)),0)))</f>
        <v>0</v>
      </c>
      <c r="X9" s="152">
        <f>IF(X$5&gt;Pil!$D$3,0,IF(FAKTKOL!$V$3=X$5,$B$9*(1+FAKTKOL!$E$7)^X$5,IF(X$5&gt;FAKTKOL!$V$3,IF(FAKTKOL!$W$3=0,0,IF(X$5-FAKTKOL!$V$3=INT((X$5-FAKTKOL!$V$3)/FAKTKOL!$W$3)*FAKTKOL!$W$3,IF(X$5&gt;FAKTKOL!$V$3,$B$9*(1+FAKTKOL!$E$7)^X$5,0),0)),0)))</f>
        <v>0</v>
      </c>
      <c r="Y9" s="152">
        <f>IF(Y$5&gt;Pil!$D$3,0,IF(FAKTKOL!$V$3=Y$5,$B$9*(1+FAKTKOL!$E$7)^Y$5,IF(Y$5&gt;FAKTKOL!$V$3,IF(FAKTKOL!$W$3=0,0,IF(Y$5-FAKTKOL!$V$3=INT((Y$5-FAKTKOL!$V$3)/FAKTKOL!$W$3)*FAKTKOL!$W$3,IF(Y$5&gt;FAKTKOL!$V$3,$B$9*(1+FAKTKOL!$E$7)^Y$5,0),0)),0)))</f>
        <v>0</v>
      </c>
      <c r="Z9" s="152">
        <f>IF(Z$5&gt;Pil!$D$3,0,IF(FAKTKOL!$V$3=Z$5,$B$9*(1+FAKTKOL!$E$7)^Z$5,IF(Z$5&gt;FAKTKOL!$V$3,IF(FAKTKOL!$W$3=0,0,IF(Z$5-FAKTKOL!$V$3=INT((Z$5-FAKTKOL!$V$3)/FAKTKOL!$W$3)*FAKTKOL!$W$3,IF(Z$5&gt;FAKTKOL!$V$3,$B$9*(1+FAKTKOL!$E$7)^Z$5,0),0)),0)))</f>
        <v>0</v>
      </c>
      <c r="AA9" s="152">
        <f>IF(AA$5&gt;Pil!$D$3,0,IF(FAKTKOL!$V$3=AA$5,$B$9*(1+FAKTKOL!$E$7)^AA$5,IF(AA$5&gt;FAKTKOL!$V$3,IF(FAKTKOL!$W$3=0,0,IF(AA$5-FAKTKOL!$V$3=INT((AA$5-FAKTKOL!$V$3)/FAKTKOL!$W$3)*FAKTKOL!$W$3,IF(AA$5&gt;FAKTKOL!$V$3,$B$9*(1+FAKTKOL!$E$7)^AA$5,0),0)),0)))</f>
        <v>0</v>
      </c>
      <c r="AB9" s="152">
        <f>IF(AB$5&gt;Pil!$D$3,0,IF(FAKTKOL!$V$3=AB$5,$B$9*(1+FAKTKOL!$E$7)^AB$5,IF(AB$5&gt;FAKTKOL!$V$3,IF(FAKTKOL!$W$3=0,0,IF(AB$5-FAKTKOL!$V$3=INT((AB$5-FAKTKOL!$V$3)/FAKTKOL!$W$3)*FAKTKOL!$W$3,IF(AB$5&gt;FAKTKOL!$V$3,$B$9*(1+FAKTKOL!$E$7)^AB$5,0),0)),0)))</f>
        <v>0</v>
      </c>
      <c r="AC9" s="152">
        <f>IF(AC$5&gt;Pil!$D$3,0,IF(FAKTKOL!$V$3=AC$5,$B$9*(1+FAKTKOL!$E$7)^AC$5,IF(AC$5&gt;FAKTKOL!$V$3,IF(FAKTKOL!$W$3=0,0,IF(AC$5-FAKTKOL!$V$3=INT((AC$5-FAKTKOL!$V$3)/FAKTKOL!$W$3)*FAKTKOL!$W$3,IF(AC$5&gt;FAKTKOL!$V$3,$B$9*(1+FAKTKOL!$E$7)^AC$5,0),0)),0)))</f>
        <v>0</v>
      </c>
      <c r="AD9" s="152">
        <f>IF(AD$5&gt;Pil!$D$3,0,IF(FAKTKOL!$V$3=AD$5,$B$9*(1+FAKTKOL!$E$7)^AD$5,IF(AD$5&gt;FAKTKOL!$V$3,IF(FAKTKOL!$W$3=0,0,IF(AD$5-FAKTKOL!$V$3=INT((AD$5-FAKTKOL!$V$3)/FAKTKOL!$W$3)*FAKTKOL!$W$3,IF(AD$5&gt;FAKTKOL!$V$3,$B$9*(1+FAKTKOL!$E$7)^AD$5,0),0)),0)))</f>
        <v>0</v>
      </c>
      <c r="AE9" s="152">
        <f>IF(AE$5&gt;Pil!$D$3,0,IF(FAKTKOL!$V$3=AE$5,$B$9*(1+FAKTKOL!$E$7)^AE$5,IF(AE$5&gt;FAKTKOL!$V$3,IF(FAKTKOL!$W$3=0,0,IF(AE$5-FAKTKOL!$V$3=INT((AE$5-FAKTKOL!$V$3)/FAKTKOL!$W$3)*FAKTKOL!$W$3,IF(AE$5&gt;FAKTKOL!$V$3,$B$9*(1+FAKTKOL!$E$7)^AE$5,0),0)),0)))</f>
        <v>0</v>
      </c>
      <c r="AF9" s="152">
        <f>IF(AF$5&gt;Pil!$D$3,0,IF(FAKTKOL!$V$3=AF$5,$B$9*(1+FAKTKOL!$E$7)^AF$5,IF(AF$5&gt;FAKTKOL!$V$3,IF(FAKTKOL!$W$3=0,0,IF(AF$5-FAKTKOL!$V$3=INT((AF$5-FAKTKOL!$V$3)/FAKTKOL!$W$3)*FAKTKOL!$W$3,IF(AF$5&gt;FAKTKOL!$V$3,$B$9*(1+FAKTKOL!$E$7)^AF$5,0),0)),0)))</f>
        <v>0</v>
      </c>
      <c r="AG9" s="152">
        <f>IF(AG$5&gt;Pil!$D$3,0,IF(FAKTKOL!$V$3=AG$5,$B$9*(1+FAKTKOL!$E$7)^AG$5,IF(AG$5&gt;FAKTKOL!$V$3,IF(FAKTKOL!$W$3=0,0,IF(AG$5-FAKTKOL!$V$3=INT((AG$5-FAKTKOL!$V$3)/FAKTKOL!$W$3)*FAKTKOL!$W$3,IF(AG$5&gt;FAKTKOL!$V$3,$B$9*(1+FAKTKOL!$E$7)^AG$5,0),0)),0)))</f>
        <v>0</v>
      </c>
      <c r="AH9" s="152">
        <f>IF(AH$5&gt;Pil!$D$3,0,IF(FAKTKOL!$V$3=AH$5,$B$9*(1+FAKTKOL!$E$7)^AH$5,IF(AH$5&gt;FAKTKOL!$V$3,IF(FAKTKOL!$W$3=0,0,IF(AH$5-FAKTKOL!$V$3=INT((AH$5-FAKTKOL!$V$3)/FAKTKOL!$W$3)*FAKTKOL!$W$3,IF(AH$5&gt;FAKTKOL!$V$3,$B$9*(1+FAKTKOL!$E$7)^AH$5,0),0)),0)))</f>
        <v>0</v>
      </c>
    </row>
    <row r="10" spans="1:34" x14ac:dyDescent="0.2">
      <c r="A10" s="3" t="str">
        <f>Pil!B24</f>
        <v>Etableringstilskud</v>
      </c>
      <c r="B10" s="3">
        <f>Pil!F24*Pil!E24</f>
        <v>0</v>
      </c>
      <c r="D10" s="152">
        <f>IF(D$5&gt;Pil!$D$3,0,IF(FAKTKOL!$V$4=D$5,$B$10*(1+FAKTKOL!$E$7)^D$5,IF(D$5&gt;FAKTKOL!$V$4,IF(FAKTKOL!$W$4=0,0,IF(D$5-FAKTKOL!$V$4=INT((D$5-FAKTKOL!$V$4)/FAKTKOL!$W$4)*FAKTKOL!$W$4,IF(D$5&gt;FAKTKOL!$V$4,$B$10*(1+FAKTKOL!$E$7)^D$5,0),0)),0)))</f>
        <v>0</v>
      </c>
      <c r="E10" s="152">
        <f>IF(E$5&gt;Pil!$D$3,0,IF(FAKTKOL!$V$4=E$5,$B$10*(1+FAKTKOL!$E$7)^E$5,IF(E$5&gt;FAKTKOL!$V$4,IF(FAKTKOL!$W$4=0,0,IF(E$5-FAKTKOL!$V$4=INT((E$5-FAKTKOL!$V$4)/FAKTKOL!$W$4)*FAKTKOL!$W$4,IF(E$5&gt;FAKTKOL!$V$4,$B$10*(1+FAKTKOL!$E$7)^E$5,0),0)),0)))</f>
        <v>0</v>
      </c>
      <c r="F10" s="152">
        <f>IF(F$5&gt;Pil!$D$3,0,IF(FAKTKOL!$V$4=F$5,$B$10*(1+FAKTKOL!$E$7)^F$5,IF(F$5&gt;FAKTKOL!$V$4,IF(FAKTKOL!$W$4=0,0,IF(F$5-FAKTKOL!$V$4=INT((F$5-FAKTKOL!$V$4)/FAKTKOL!$W$4)*FAKTKOL!$W$4,IF(F$5&gt;FAKTKOL!$V$4,$B$10*(1+FAKTKOL!$E$7)^F$5,0),0)),0)))</f>
        <v>0</v>
      </c>
      <c r="G10" s="214">
        <f>IF(G$5&gt;Pil!$D$3,0,IF(FAKTKOL!$V$4=G$5,$B$10*(1+FAKTKOL!$E$7)^G$5,IF(G$5&gt;FAKTKOL!$V$4,IF(FAKTKOL!$W$4=0,0,IF(G$5-FAKTKOL!$V$4=INT((G$5-FAKTKOL!$V$4)/FAKTKOL!$W$4)*FAKTKOL!$W$4,IF(G$5&gt;FAKTKOL!$V$4,$B$10*(1+FAKTKOL!$E$7)^G$5,0),0)),0)))</f>
        <v>0</v>
      </c>
      <c r="H10" s="214">
        <f>IF(H$5&gt;Pil!$D$3,0,IF(FAKTKOL!$V$4=H$5,$B$10*(1+FAKTKOL!$E$7)^H$5,IF(H$5&gt;FAKTKOL!$V$4,IF(FAKTKOL!$W$4=0,0,IF(H$5-FAKTKOL!$V$4=INT((H$5-FAKTKOL!$V$4)/FAKTKOL!$W$4)*FAKTKOL!$W$4,IF(H$5&gt;FAKTKOL!$V$4,$B$10*(1+FAKTKOL!$E$7)^H$5,0),0)),0)))</f>
        <v>0</v>
      </c>
      <c r="I10" s="214">
        <f>IF(I$5&gt;Pil!$D$3,0,IF(FAKTKOL!$V$4=I$5,$B$10*(1+FAKTKOL!$E$7)^I$5,IF(I$5&gt;FAKTKOL!$V$4,IF(FAKTKOL!$W$4=0,0,IF(I$5-FAKTKOL!$V$4=INT((I$5-FAKTKOL!$V$4)/FAKTKOL!$W$4)*FAKTKOL!$W$4,IF(I$5&gt;FAKTKOL!$V$4,$B$10*(1+FAKTKOL!$E$7)^I$5,0),0)),0)))</f>
        <v>0</v>
      </c>
      <c r="J10" s="214">
        <f>IF(J$5&gt;Pil!$D$3,0,IF(FAKTKOL!$V$4=J$5,$B$10*(1+FAKTKOL!$E$7)^J$5,IF(J$5&gt;FAKTKOL!$V$4,IF(FAKTKOL!$W$4=0,0,IF(J$5-FAKTKOL!$V$4=INT((J$5-FAKTKOL!$V$4)/FAKTKOL!$W$4)*FAKTKOL!$W$4,IF(J$5&gt;FAKTKOL!$V$4,$B$10*(1+FAKTKOL!$E$7)^J$5,0),0)),0)))</f>
        <v>0</v>
      </c>
      <c r="K10" s="214">
        <f>IF(K$5&gt;Pil!$D$3,0,IF(FAKTKOL!$V$4=K$5,$B$10*(1+FAKTKOL!$E$7)^K$5,IF(K$5&gt;FAKTKOL!$V$4,IF(FAKTKOL!$W$4=0,0,IF(K$5-FAKTKOL!$V$4=INT((K$5-FAKTKOL!$V$4)/FAKTKOL!$W$4)*FAKTKOL!$W$4,IF(K$5&gt;FAKTKOL!$V$4,$B$10*(1+FAKTKOL!$E$7)^K$5,0),0)),0)))</f>
        <v>0</v>
      </c>
      <c r="L10" s="214">
        <f>IF(L$5&gt;Pil!$D$3,0,IF(FAKTKOL!$V$4=L$5,$B$10*(1+FAKTKOL!$E$7)^L$5,IF(L$5&gt;FAKTKOL!$V$4,IF(FAKTKOL!$W$4=0,0,IF(L$5-FAKTKOL!$V$4=INT((L$5-FAKTKOL!$V$4)/FAKTKOL!$W$4)*FAKTKOL!$W$4,IF(L$5&gt;FAKTKOL!$V$4,$B$10*(1+FAKTKOL!$E$7)^L$5,0),0)),0)))</f>
        <v>0</v>
      </c>
      <c r="M10" s="214">
        <f>IF(M$5&gt;Pil!$D$3,0,IF(FAKTKOL!$V$4=M$5,$B$10*(1+FAKTKOL!$E$7)^M$5,IF(M$5&gt;FAKTKOL!$V$4,IF(FAKTKOL!$W$4=0,0,IF(M$5-FAKTKOL!$V$4=INT((M$5-FAKTKOL!$V$4)/FAKTKOL!$W$4)*FAKTKOL!$W$4,IF(M$5&gt;FAKTKOL!$V$4,$B$10*(1+FAKTKOL!$E$7)^M$5,0),0)),0)))</f>
        <v>0</v>
      </c>
      <c r="N10" s="214">
        <f>IF(N$5&gt;Pil!$D$3,0,IF(FAKTKOL!$V$4=N$5,$B$10*(1+FAKTKOL!$E$7)^N$5,IF(N$5&gt;FAKTKOL!$V$4,IF(FAKTKOL!$W$4=0,0,IF(N$5-FAKTKOL!$V$4=INT((N$5-FAKTKOL!$V$4)/FAKTKOL!$W$4)*FAKTKOL!$W$4,IF(N$5&gt;FAKTKOL!$V$4,$B$10*(1+FAKTKOL!$E$7)^N$5,0),0)),0)))</f>
        <v>0</v>
      </c>
      <c r="O10" s="214">
        <f>IF(O$5&gt;Pil!$D$3,0,IF(FAKTKOL!$V$4=O$5,$B$10*(1+FAKTKOL!$E$7)^O$5,IF(O$5&gt;FAKTKOL!$V$4,IF(FAKTKOL!$W$4=0,0,IF(O$5-FAKTKOL!$V$4=INT((O$5-FAKTKOL!$V$4)/FAKTKOL!$W$4)*FAKTKOL!$W$4,IF(O$5&gt;FAKTKOL!$V$4,$B$10*(1+FAKTKOL!$E$7)^O$5,0),0)),0)))</f>
        <v>0</v>
      </c>
      <c r="P10" s="214">
        <f>IF(P$5&gt;Pil!$D$3,0,IF(FAKTKOL!$V$4=P$5,$B$10*(1+FAKTKOL!$E$7)^P$5,IF(P$5&gt;FAKTKOL!$V$4,IF(FAKTKOL!$W$4=0,0,IF(P$5-FAKTKOL!$V$4=INT((P$5-FAKTKOL!$V$4)/FAKTKOL!$W$4)*FAKTKOL!$W$4,IF(P$5&gt;FAKTKOL!$V$4,$B$10*(1+FAKTKOL!$E$7)^P$5,0),0)),0)))</f>
        <v>0</v>
      </c>
      <c r="Q10" s="214">
        <f>IF(Q$5&gt;Pil!$D$3,0,IF(FAKTKOL!$V$4=Q$5,$B$10*(1+FAKTKOL!$E$7)^Q$5,IF(Q$5&gt;FAKTKOL!$V$4,IF(FAKTKOL!$W$4=0,0,IF(Q$5-FAKTKOL!$V$4=INT((Q$5-FAKTKOL!$V$4)/FAKTKOL!$W$4)*FAKTKOL!$W$4,IF(Q$5&gt;FAKTKOL!$V$4,$B$10*(1+FAKTKOL!$E$7)^Q$5,0),0)),0)))</f>
        <v>0</v>
      </c>
      <c r="R10" s="214">
        <f>IF(R$5&gt;Pil!$D$3,0,IF(FAKTKOL!$V$4=R$5,$B$10*(1+FAKTKOL!$E$7)^R$5,IF(R$5&gt;FAKTKOL!$V$4,IF(FAKTKOL!$W$4=0,0,IF(R$5-FAKTKOL!$V$4=INT((R$5-FAKTKOL!$V$4)/FAKTKOL!$W$4)*FAKTKOL!$W$4,IF(R$5&gt;FAKTKOL!$V$4,$B$10*(1+FAKTKOL!$E$7)^R$5,0),0)),0)))</f>
        <v>0</v>
      </c>
      <c r="S10" s="214">
        <f>IF(S$5&gt;Pil!$D$3,0,IF(FAKTKOL!$V$4=S$5,$B$10*(1+FAKTKOL!$E$7)^S$5,IF(S$5&gt;FAKTKOL!$V$4,IF(FAKTKOL!$W$4=0,0,IF(S$5-FAKTKOL!$V$4=INT((S$5-FAKTKOL!$V$4)/FAKTKOL!$W$4)*FAKTKOL!$W$4,IF(S$5&gt;FAKTKOL!$V$4,$B$10*(1+FAKTKOL!$E$7)^S$5,0),0)),0)))</f>
        <v>0</v>
      </c>
      <c r="T10" s="214">
        <f>IF(T$5&gt;Pil!$D$3,0,IF(FAKTKOL!$V$4=T$5,$B$10*(1+FAKTKOL!$E$7)^T$5,IF(T$5&gt;FAKTKOL!$V$4,IF(FAKTKOL!$W$4=0,0,IF(T$5-FAKTKOL!$V$4=INT((T$5-FAKTKOL!$V$4)/FAKTKOL!$W$4)*FAKTKOL!$W$4,IF(T$5&gt;FAKTKOL!$V$4,$B$10*(1+FAKTKOL!$E$7)^T$5,0),0)),0)))</f>
        <v>0</v>
      </c>
      <c r="U10" s="152">
        <f>IF(U$5&gt;Pil!$D$3,0,IF(FAKTKOL!$V$4=U$5,$B$10*(1+FAKTKOL!$E$7)^U$5,IF(U$5&gt;FAKTKOL!$V$4,IF(FAKTKOL!$W$4=0,0,IF(U$5-FAKTKOL!$V$4=INT((U$5-FAKTKOL!$V$4)/FAKTKOL!$W$4)*FAKTKOL!$W$4,IF(U$5&gt;FAKTKOL!$V$4,$B$10*(1+FAKTKOL!$E$7)^U$5,0),0)),0)))</f>
        <v>0</v>
      </c>
      <c r="V10" s="214">
        <f>IF(V$5&gt;Pil!$D$3,0,IF(FAKTKOL!$V$4=V$5,$B$10*(1+FAKTKOL!$E$7)^V$5,IF(V$5&gt;FAKTKOL!$V$4,IF(FAKTKOL!$W$4=0,0,IF(V$5-FAKTKOL!$V$4=INT((V$5-FAKTKOL!$V$4)/FAKTKOL!$W$4)*FAKTKOL!$W$4,IF(V$5&gt;FAKTKOL!$V$4,$B$10*(1+FAKTKOL!$E$7)^V$5,0),0)),0)))</f>
        <v>0</v>
      </c>
      <c r="W10" s="152">
        <f>IF(W$5&gt;Pil!$D$3,0,IF(FAKTKOL!$V$4=W$5,$B$10*(1+FAKTKOL!$E$7)^W$5,IF(W$5&gt;FAKTKOL!$V$4,IF(FAKTKOL!$W$4=0,0,IF(W$5-FAKTKOL!$V$4=INT((W$5-FAKTKOL!$V$4)/FAKTKOL!$W$4)*FAKTKOL!$W$4,IF(W$5&gt;FAKTKOL!$V$4,$B$10*(1+FAKTKOL!$E$7)^W$5,0),0)),0)))</f>
        <v>0</v>
      </c>
      <c r="X10" s="152">
        <f>IF(X$5&gt;Pil!$D$3,0,IF(FAKTKOL!$V$4=X$5,$B$10*(1+FAKTKOL!$E$7)^X$5,IF(X$5&gt;FAKTKOL!$V$4,IF(FAKTKOL!$W$4=0,0,IF(X$5-FAKTKOL!$V$4=INT((X$5-FAKTKOL!$V$4)/FAKTKOL!$W$4)*FAKTKOL!$W$4,IF(X$5&gt;FAKTKOL!$V$4,$B$10*(1+FAKTKOL!$E$7)^X$5,0),0)),0)))</f>
        <v>0</v>
      </c>
      <c r="Y10" s="152">
        <f>IF(Y$5&gt;Pil!$D$3,0,IF(FAKTKOL!$V$4=Y$5,$B$10*(1+FAKTKOL!$E$7)^Y$5,IF(Y$5&gt;FAKTKOL!$V$4,IF(FAKTKOL!$W$4=0,0,IF(Y$5-FAKTKOL!$V$4=INT((Y$5-FAKTKOL!$V$4)/FAKTKOL!$W$4)*FAKTKOL!$W$4,IF(Y$5&gt;FAKTKOL!$V$4,$B$10*(1+FAKTKOL!$E$7)^Y$5,0),0)),0)))</f>
        <v>0</v>
      </c>
      <c r="Z10" s="152">
        <f>IF(Z$5&gt;Pil!$D$3,0,IF(FAKTKOL!$V$4=Z$5,$B$10*(1+FAKTKOL!$E$7)^Z$5,IF(Z$5&gt;FAKTKOL!$V$4,IF(FAKTKOL!$W$4=0,0,IF(Z$5-FAKTKOL!$V$4=INT((Z$5-FAKTKOL!$V$4)/FAKTKOL!$W$4)*FAKTKOL!$W$4,IF(Z$5&gt;FAKTKOL!$V$4,$B$10*(1+FAKTKOL!$E$7)^Z$5,0),0)),0)))</f>
        <v>0</v>
      </c>
      <c r="AA10" s="152">
        <f>IF(AA$5&gt;Pil!$D$3,0,IF(FAKTKOL!$V$4=AA$5,$B$10*(1+FAKTKOL!$E$7)^AA$5,IF(AA$5&gt;FAKTKOL!$V$4,IF(FAKTKOL!$W$4=0,0,IF(AA$5-FAKTKOL!$V$4=INT((AA$5-FAKTKOL!$V$4)/FAKTKOL!$W$4)*FAKTKOL!$W$4,IF(AA$5&gt;FAKTKOL!$V$4,$B$10*(1+FAKTKOL!$E$7)^AA$5,0),0)),0)))</f>
        <v>0</v>
      </c>
      <c r="AB10" s="152">
        <f>IF(AB$5&gt;Pil!$D$3,0,IF(FAKTKOL!$V$4=AB$5,$B$10*(1+FAKTKOL!$E$7)^AB$5,IF(AB$5&gt;FAKTKOL!$V$4,IF(FAKTKOL!$W$4=0,0,IF(AB$5-FAKTKOL!$V$4=INT((AB$5-FAKTKOL!$V$4)/FAKTKOL!$W$4)*FAKTKOL!$W$4,IF(AB$5&gt;FAKTKOL!$V$4,$B$10*(1+FAKTKOL!$E$7)^AB$5,0),0)),0)))</f>
        <v>0</v>
      </c>
      <c r="AC10" s="152">
        <f>IF(AC$5&gt;Pil!$D$3,0,IF(FAKTKOL!$V$4=AC$5,$B$10*(1+FAKTKOL!$E$7)^AC$5,IF(AC$5&gt;FAKTKOL!$V$4,IF(FAKTKOL!$W$4=0,0,IF(AC$5-FAKTKOL!$V$4=INT((AC$5-FAKTKOL!$V$4)/FAKTKOL!$W$4)*FAKTKOL!$W$4,IF(AC$5&gt;FAKTKOL!$V$4,$B$10*(1+FAKTKOL!$E$7)^AC$5,0),0)),0)))</f>
        <v>0</v>
      </c>
      <c r="AD10" s="152">
        <f>IF(AD$5&gt;Pil!$D$3,0,IF(FAKTKOL!$V$4=AD$5,$B$10*(1+FAKTKOL!$E$7)^AD$5,IF(AD$5&gt;FAKTKOL!$V$4,IF(FAKTKOL!$W$4=0,0,IF(AD$5-FAKTKOL!$V$4=INT((AD$5-FAKTKOL!$V$4)/FAKTKOL!$W$4)*FAKTKOL!$W$4,IF(AD$5&gt;FAKTKOL!$V$4,$B$10*(1+FAKTKOL!$E$7)^AD$5,0),0)),0)))</f>
        <v>0</v>
      </c>
      <c r="AE10" s="152">
        <f>IF(AE$5&gt;Pil!$D$3,0,IF(FAKTKOL!$V$4=AE$5,$B$10*(1+FAKTKOL!$E$7)^AE$5,IF(AE$5&gt;FAKTKOL!$V$4,IF(FAKTKOL!$W$4=0,0,IF(AE$5-FAKTKOL!$V$4=INT((AE$5-FAKTKOL!$V$4)/FAKTKOL!$W$4)*FAKTKOL!$W$4,IF(AE$5&gt;FAKTKOL!$V$4,$B$10*(1+FAKTKOL!$E$7)^AE$5,0),0)),0)))</f>
        <v>0</v>
      </c>
      <c r="AF10" s="152">
        <f>IF(AF$5&gt;Pil!$D$3,0,IF(FAKTKOL!$V$4=AF$5,$B$10*(1+FAKTKOL!$E$7)^AF$5,IF(AF$5&gt;FAKTKOL!$V$4,IF(FAKTKOL!$W$4=0,0,IF(AF$5-FAKTKOL!$V$4=INT((AF$5-FAKTKOL!$V$4)/FAKTKOL!$W$4)*FAKTKOL!$W$4,IF(AF$5&gt;FAKTKOL!$V$4,$B$10*(1+FAKTKOL!$E$7)^AF$5,0),0)),0)))</f>
        <v>0</v>
      </c>
      <c r="AG10" s="152">
        <f>IF(AG$5&gt;Pil!$D$3,0,IF(FAKTKOL!$V$4=AG$5,$B$10*(1+FAKTKOL!$E$7)^AG$5,IF(AG$5&gt;FAKTKOL!$V$4,IF(FAKTKOL!$W$4=0,0,IF(AG$5-FAKTKOL!$V$4=INT((AG$5-FAKTKOL!$V$4)/FAKTKOL!$W$4)*FAKTKOL!$W$4,IF(AG$5&gt;FAKTKOL!$V$4,$B$10*(1+FAKTKOL!$E$7)^AG$5,0),0)),0)))</f>
        <v>0</v>
      </c>
      <c r="AH10" s="152">
        <f>IF(AH$5&gt;Pil!$D$3,0,IF(FAKTKOL!$V$4=AH$5,$B$10*(1+FAKTKOL!$E$7)^AH$5,IF(AH$5&gt;FAKTKOL!$V$4,IF(FAKTKOL!$W$4=0,0,IF(AH$5-FAKTKOL!$V$4=INT((AH$5-FAKTKOL!$V$4)/FAKTKOL!$W$4)*FAKTKOL!$W$4,IF(AH$5&gt;FAKTKOL!$V$4,$B$10*(1+FAKTKOL!$E$7)^AH$5,0),0)),0)))</f>
        <v>0</v>
      </c>
    </row>
    <row r="11" spans="1:34" x14ac:dyDescent="0.2">
      <c r="A11" s="9" t="str">
        <f>Pil!B25</f>
        <v>Grundbetaling kun ved &gt;0,3 ha</v>
      </c>
      <c r="B11" s="9">
        <f>Pil!F25*Pil!E25</f>
        <v>1900</v>
      </c>
      <c r="C11" s="9"/>
      <c r="D11" s="153">
        <f>IF(D$5&gt;Pil!$D$3,0,IF(FAKTKOL!$V$4=D$5,$B$11*(1+FAKTKOL!$E$7)^D$5,IF(D$5&gt;FAKTKOL!$V$5,IF(FAKTKOL!$W$5=0,0,IF(D$5-FAKTKOL!$V$5=INT((D$5-FAKTKOL!$V$5)/FAKTKOL!$W$5)*FAKTKOL!$W$5,IF(D$5&gt;FAKTKOL!$V$5,$B$11*(1+FAKTKOL!$E$7)^D$5,0),0)),0)))</f>
        <v>1900</v>
      </c>
      <c r="E11" s="153">
        <f>IF(E$5&gt;Pil!$D$3,0,IF(FAKTKOL!$V$4=E$5,$B$11*(1+FAKTKOL!$E$7)^E$5,IF(E$5&gt;FAKTKOL!$V$5,IF(FAKTKOL!$W$5=0,0,IF(E$5-FAKTKOL!$V$5=INT((E$5-FAKTKOL!$V$5)/FAKTKOL!$W$5)*FAKTKOL!$W$5,IF(E$5&gt;FAKTKOL!$V$5,$B$11*(1+FAKTKOL!$E$7)^E$5,0),0)),0)))</f>
        <v>1900</v>
      </c>
      <c r="F11" s="153">
        <f>IF(F$5&gt;Pil!$D$3,0,IF(FAKTKOL!$V$4=F$5,$B$11*(1+FAKTKOL!$E$7)^F$5,IF(F$5&gt;FAKTKOL!$V$5,IF(FAKTKOL!$W$5=0,0,IF(F$5-FAKTKOL!$V$5=INT((F$5-FAKTKOL!$V$5)/FAKTKOL!$W$5)*FAKTKOL!$W$5,IF(F$5&gt;FAKTKOL!$V$5,$B$11*(1+FAKTKOL!$E$7)^F$5,0),0)),0)))</f>
        <v>1900</v>
      </c>
      <c r="G11" s="215">
        <f>IF(G$5&gt;Pil!$D$3,0,IF(FAKTKOL!$V$4=G$5,$B$11*(1+FAKTKOL!$E$7)^G$5,IF(G$5&gt;FAKTKOL!$V$5,IF(FAKTKOL!$W$5=0,0,IF(G$5-FAKTKOL!$V$5=INT((G$5-FAKTKOL!$V$5)/FAKTKOL!$W$5)*FAKTKOL!$W$5,IF(G$5&gt;FAKTKOL!$V$5,$B$11*(1+FAKTKOL!$E$7)^G$5,0),0)),0)))</f>
        <v>1900</v>
      </c>
      <c r="H11" s="215">
        <f>IF(H$5&gt;Pil!$D$3,0,IF(FAKTKOL!$V$4=H$5,$B$11*(1+FAKTKOL!$E$7)^H$5,IF(H$5&gt;FAKTKOL!$V$5,IF(FAKTKOL!$W$5=0,0,IF(H$5-FAKTKOL!$V$5=INT((H$5-FAKTKOL!$V$5)/FAKTKOL!$W$5)*FAKTKOL!$W$5,IF(H$5&gt;FAKTKOL!$V$5,$B$11*(1+FAKTKOL!$E$7)^H$5,0),0)),0)))</f>
        <v>1900</v>
      </c>
      <c r="I11" s="215">
        <f>IF(I$5&gt;Pil!$D$3,0,IF(FAKTKOL!$V$4=I$5,$B$11*(1+FAKTKOL!$E$7)^I$5,IF(I$5&gt;FAKTKOL!$V$5,IF(FAKTKOL!$W$5=0,0,IF(I$5-FAKTKOL!$V$5=INT((I$5-FAKTKOL!$V$5)/FAKTKOL!$W$5)*FAKTKOL!$W$5,IF(I$5&gt;FAKTKOL!$V$5,$B$11*(1+FAKTKOL!$E$7)^I$5,0),0)),0)))</f>
        <v>1900</v>
      </c>
      <c r="J11" s="215">
        <f>IF(J$5&gt;Pil!$D$3,0,IF(FAKTKOL!$V$4=J$5,$B$11*(1+FAKTKOL!$E$7)^J$5,IF(J$5&gt;FAKTKOL!$V$5,IF(FAKTKOL!$W$5=0,0,IF(J$5-FAKTKOL!$V$5=INT((J$5-FAKTKOL!$V$5)/FAKTKOL!$W$5)*FAKTKOL!$W$5,IF(J$5&gt;FAKTKOL!$V$5,$B$11*(1+FAKTKOL!$E$7)^J$5,0),0)),0)))</f>
        <v>1900</v>
      </c>
      <c r="K11" s="215">
        <f>IF(K$5&gt;Pil!$D$3,0,IF(FAKTKOL!$V$4=K$5,$B$11*(1+FAKTKOL!$E$7)^K$5,IF(K$5&gt;FAKTKOL!$V$5,IF(FAKTKOL!$W$5=0,0,IF(K$5-FAKTKOL!$V$5=INT((K$5-FAKTKOL!$V$5)/FAKTKOL!$W$5)*FAKTKOL!$W$5,IF(K$5&gt;FAKTKOL!$V$5,$B$11*(1+FAKTKOL!$E$7)^K$5,0),0)),0)))</f>
        <v>1900</v>
      </c>
      <c r="L11" s="215">
        <f>IF(L$5&gt;Pil!$D$3,0,IF(FAKTKOL!$V$4=L$5,$B$11*(1+FAKTKOL!$E$7)^L$5,IF(L$5&gt;FAKTKOL!$V$5,IF(FAKTKOL!$W$5=0,0,IF(L$5-FAKTKOL!$V$5=INT((L$5-FAKTKOL!$V$5)/FAKTKOL!$W$5)*FAKTKOL!$W$5,IF(L$5&gt;FAKTKOL!$V$5,$B$11*(1+FAKTKOL!$E$7)^L$5,0),0)),0)))</f>
        <v>1900</v>
      </c>
      <c r="M11" s="215">
        <f>IF(M$5&gt;Pil!$D$3,0,IF(FAKTKOL!$V$4=M$5,$B$11*(1+FAKTKOL!$E$7)^M$5,IF(M$5&gt;FAKTKOL!$V$5,IF(FAKTKOL!$W$5=0,0,IF(M$5-FAKTKOL!$V$5=INT((M$5-FAKTKOL!$V$5)/FAKTKOL!$W$5)*FAKTKOL!$W$5,IF(M$5&gt;FAKTKOL!$V$5,$B$11*(1+FAKTKOL!$E$7)^M$5,0),0)),0)))</f>
        <v>1900</v>
      </c>
      <c r="N11" s="215">
        <f>IF(N$5&gt;Pil!$D$3,0,IF(FAKTKOL!$V$4=N$5,$B$11*(1+FAKTKOL!$E$7)^N$5,IF(N$5&gt;FAKTKOL!$V$5,IF(FAKTKOL!$W$5=0,0,IF(N$5-FAKTKOL!$V$5=INT((N$5-FAKTKOL!$V$5)/FAKTKOL!$W$5)*FAKTKOL!$W$5,IF(N$5&gt;FAKTKOL!$V$5,$B$11*(1+FAKTKOL!$E$7)^N$5,0),0)),0)))</f>
        <v>1900</v>
      </c>
      <c r="O11" s="215">
        <f>IF(O$5&gt;Pil!$D$3,0,IF(FAKTKOL!$V$4=O$5,$B$11*(1+FAKTKOL!$E$7)^O$5,IF(O$5&gt;FAKTKOL!$V$5,IF(FAKTKOL!$W$5=0,0,IF(O$5-FAKTKOL!$V$5=INT((O$5-FAKTKOL!$V$5)/FAKTKOL!$W$5)*FAKTKOL!$W$5,IF(O$5&gt;FAKTKOL!$V$5,$B$11*(1+FAKTKOL!$E$7)^O$5,0),0)),0)))</f>
        <v>1900</v>
      </c>
      <c r="P11" s="215">
        <f>IF(P$5&gt;Pil!$D$3,0,IF(FAKTKOL!$V$4=P$5,$B$11*(1+FAKTKOL!$E$7)^P$5,IF(P$5&gt;FAKTKOL!$V$5,IF(FAKTKOL!$W$5=0,0,IF(P$5-FAKTKOL!$V$5=INT((P$5-FAKTKOL!$V$5)/FAKTKOL!$W$5)*FAKTKOL!$W$5,IF(P$5&gt;FAKTKOL!$V$5,$B$11*(1+FAKTKOL!$E$7)^P$5,0),0)),0)))</f>
        <v>1900</v>
      </c>
      <c r="Q11" s="215">
        <f>IF(Q$5&gt;Pil!$D$3,0,IF(FAKTKOL!$V$4=Q$5,$B$11*(1+FAKTKOL!$E$7)^Q$5,IF(Q$5&gt;FAKTKOL!$V$5,IF(FAKTKOL!$W$5=0,0,IF(Q$5-FAKTKOL!$V$5=INT((Q$5-FAKTKOL!$V$5)/FAKTKOL!$W$5)*FAKTKOL!$W$5,IF(Q$5&gt;FAKTKOL!$V$5,$B$11*(1+FAKTKOL!$E$7)^Q$5,0),0)),0)))</f>
        <v>1900</v>
      </c>
      <c r="R11" s="215">
        <f>IF(R$5&gt;Pil!$D$3,0,IF(FAKTKOL!$V$4=R$5,$B$11*(1+FAKTKOL!$E$7)^R$5,IF(R$5&gt;FAKTKOL!$V$5,IF(FAKTKOL!$W$5=0,0,IF(R$5-FAKTKOL!$V$5=INT((R$5-FAKTKOL!$V$5)/FAKTKOL!$W$5)*FAKTKOL!$W$5,IF(R$5&gt;FAKTKOL!$V$5,$B$11*(1+FAKTKOL!$E$7)^R$5,0),0)),0)))</f>
        <v>1900</v>
      </c>
      <c r="S11" s="215">
        <f>IF(S$5&gt;Pil!$D$3,0,IF(FAKTKOL!$V$4=S$5,$B$11*(1+FAKTKOL!$E$7)^S$5,IF(S$5&gt;FAKTKOL!$V$5,IF(FAKTKOL!$W$5=0,0,IF(S$5-FAKTKOL!$V$5=INT((S$5-FAKTKOL!$V$5)/FAKTKOL!$W$5)*FAKTKOL!$W$5,IF(S$5&gt;FAKTKOL!$V$5,$B$11*(1+FAKTKOL!$E$7)^S$5,0),0)),0)))</f>
        <v>1900</v>
      </c>
      <c r="T11" s="215">
        <f>IF(T$5&gt;Pil!$D$3,0,IF(FAKTKOL!$V$4=T$5,$B$11*(1+FAKTKOL!$E$7)^T$5,IF(T$5&gt;FAKTKOL!$V$5,IF(FAKTKOL!$W$5=0,0,IF(T$5-FAKTKOL!$V$5=INT((T$5-FAKTKOL!$V$5)/FAKTKOL!$W$5)*FAKTKOL!$W$5,IF(T$5&gt;FAKTKOL!$V$5,$B$11*(1+FAKTKOL!$E$7)^T$5,0),0)),0)))</f>
        <v>1900</v>
      </c>
      <c r="U11" s="153">
        <f>IF(U$5&gt;Pil!$D$3,0,IF(FAKTKOL!$V$4=U$5,$B$11*(1+FAKTKOL!$E$7)^U$5,IF(U$5&gt;FAKTKOL!$V$5,IF(FAKTKOL!$W$5=0,0,IF(U$5-FAKTKOL!$V$5=INT((U$5-FAKTKOL!$V$5)/FAKTKOL!$W$5)*FAKTKOL!$W$5,IF(U$5&gt;FAKTKOL!$V$5,$B$11*(1+FAKTKOL!$E$7)^U$5,0),0)),0)))</f>
        <v>1900</v>
      </c>
      <c r="V11" s="215">
        <f>IF(V$5&gt;Pil!$D$3,0,IF(FAKTKOL!$V$4=V$5,$B$11*(1+FAKTKOL!$E$7)^V$5,IF(V$5&gt;FAKTKOL!$V$5,IF(FAKTKOL!$W$5=0,0,IF(V$5-FAKTKOL!$V$5=INT((V$5-FAKTKOL!$V$5)/FAKTKOL!$W$5)*FAKTKOL!$W$5,IF(V$5&gt;FAKTKOL!$V$5,$B$11*(1+FAKTKOL!$E$7)^V$5,0),0)),0)))</f>
        <v>1900</v>
      </c>
      <c r="W11" s="153">
        <f>IF(W$5&gt;Pil!$D$3,0,IF(FAKTKOL!$V$4=W$5,$B$11*(1+FAKTKOL!$E$7)^W$5,IF(W$5&gt;FAKTKOL!$V$5,IF(FAKTKOL!$W$5=0,0,IF(W$5-FAKTKOL!$V$5=INT((W$5-FAKTKOL!$V$5)/FAKTKOL!$W$5)*FAKTKOL!$W$5,IF(W$5&gt;FAKTKOL!$V$5,$B$11*(1+FAKTKOL!$E$7)^W$5,0),0)),0)))</f>
        <v>0</v>
      </c>
      <c r="X11" s="153">
        <f>IF(X$5&gt;Pil!$D$3,0,IF(FAKTKOL!$V$4=X$5,$B$11*(1+FAKTKOL!$E$7)^X$5,IF(X$5&gt;FAKTKOL!$V$5,IF(FAKTKOL!$W$5=0,0,IF(X$5-FAKTKOL!$V$5=INT((X$5-FAKTKOL!$V$5)/FAKTKOL!$W$5)*FAKTKOL!$W$5,IF(X$5&gt;FAKTKOL!$V$5,$B$11*(1+FAKTKOL!$E$7)^X$5,0),0)),0)))</f>
        <v>0</v>
      </c>
      <c r="Y11" s="153">
        <f>IF(Y$5&gt;Pil!$D$3,0,IF(FAKTKOL!$V$4=Y$5,$B$11*(1+FAKTKOL!$E$7)^Y$5,IF(Y$5&gt;FAKTKOL!$V$5,IF(FAKTKOL!$W$5=0,0,IF(Y$5-FAKTKOL!$V$5=INT((Y$5-FAKTKOL!$V$5)/FAKTKOL!$W$5)*FAKTKOL!$W$5,IF(Y$5&gt;FAKTKOL!$V$5,$B$11*(1+FAKTKOL!$E$7)^Y$5,0),0)),0)))</f>
        <v>0</v>
      </c>
      <c r="Z11" s="153">
        <f>IF(Z$5&gt;Pil!$D$3,0,IF(FAKTKOL!$V$4=Z$5,$B$11*(1+FAKTKOL!$E$7)^Z$5,IF(Z$5&gt;FAKTKOL!$V$5,IF(FAKTKOL!$W$5=0,0,IF(Z$5-FAKTKOL!$V$5=INT((Z$5-FAKTKOL!$V$5)/FAKTKOL!$W$5)*FAKTKOL!$W$5,IF(Z$5&gt;FAKTKOL!$V$5,$B$11*(1+FAKTKOL!$E$7)^Z$5,0),0)),0)))</f>
        <v>0</v>
      </c>
      <c r="AA11" s="153">
        <f>IF(AA$5&gt;Pil!$D$3,0,IF(FAKTKOL!$V$4=AA$5,$B$11*(1+FAKTKOL!$E$7)^AA$5,IF(AA$5&gt;FAKTKOL!$V$5,IF(FAKTKOL!$W$5=0,0,IF(AA$5-FAKTKOL!$V$5=INT((AA$5-FAKTKOL!$V$5)/FAKTKOL!$W$5)*FAKTKOL!$W$5,IF(AA$5&gt;FAKTKOL!$V$5,$B$11*(1+FAKTKOL!$E$7)^AA$5,0),0)),0)))</f>
        <v>0</v>
      </c>
      <c r="AB11" s="153">
        <f>IF(AB$5&gt;Pil!$D$3,0,IF(FAKTKOL!$V$4=AB$5,$B$11*(1+FAKTKOL!$E$7)^AB$5,IF(AB$5&gt;FAKTKOL!$V$5,IF(FAKTKOL!$W$5=0,0,IF(AB$5-FAKTKOL!$V$5=INT((AB$5-FAKTKOL!$V$5)/FAKTKOL!$W$5)*FAKTKOL!$W$5,IF(AB$5&gt;FAKTKOL!$V$5,$B$11*(1+FAKTKOL!$E$7)^AB$5,0),0)),0)))</f>
        <v>0</v>
      </c>
      <c r="AC11" s="153">
        <f>IF(AC$5&gt;Pil!$D$3,0,IF(FAKTKOL!$V$4=AC$5,$B$11*(1+FAKTKOL!$E$7)^AC$5,IF(AC$5&gt;FAKTKOL!$V$5,IF(FAKTKOL!$W$5=0,0,IF(AC$5-FAKTKOL!$V$5=INT((AC$5-FAKTKOL!$V$5)/FAKTKOL!$W$5)*FAKTKOL!$W$5,IF(AC$5&gt;FAKTKOL!$V$5,$B$11*(1+FAKTKOL!$E$7)^AC$5,0),0)),0)))</f>
        <v>0</v>
      </c>
      <c r="AD11" s="153">
        <f>IF(AD$5&gt;Pil!$D$3,0,IF(FAKTKOL!$V$4=AD$5,$B$11*(1+FAKTKOL!$E$7)^AD$5,IF(AD$5&gt;FAKTKOL!$V$5,IF(FAKTKOL!$W$5=0,0,IF(AD$5-FAKTKOL!$V$5=INT((AD$5-FAKTKOL!$V$5)/FAKTKOL!$W$5)*FAKTKOL!$W$5,IF(AD$5&gt;FAKTKOL!$V$5,$B$11*(1+FAKTKOL!$E$7)^AD$5,0),0)),0)))</f>
        <v>0</v>
      </c>
      <c r="AE11" s="153">
        <f>IF(AE$5&gt;Pil!$D$3,0,IF(FAKTKOL!$V$4=AE$5,$B$11*(1+FAKTKOL!$E$7)^AE$5,IF(AE$5&gt;FAKTKOL!$V$5,IF(FAKTKOL!$W$5=0,0,IF(AE$5-FAKTKOL!$V$5=INT((AE$5-FAKTKOL!$V$5)/FAKTKOL!$W$5)*FAKTKOL!$W$5,IF(AE$5&gt;FAKTKOL!$V$5,$B$11*(1+FAKTKOL!$E$7)^AE$5,0),0)),0)))</f>
        <v>0</v>
      </c>
      <c r="AF11" s="153">
        <f>IF(AF$5&gt;Pil!$D$3,0,IF(FAKTKOL!$V$4=AF$5,$B$11*(1+FAKTKOL!$E$7)^AF$5,IF(AF$5&gt;FAKTKOL!$V$5,IF(FAKTKOL!$W$5=0,0,IF(AF$5-FAKTKOL!$V$5=INT((AF$5-FAKTKOL!$V$5)/FAKTKOL!$W$5)*FAKTKOL!$W$5,IF(AF$5&gt;FAKTKOL!$V$5,$B$11*(1+FAKTKOL!$E$7)^AF$5,0),0)),0)))</f>
        <v>0</v>
      </c>
      <c r="AG11" s="153">
        <f>IF(AG$5&gt;Pil!$D$3,0,IF(FAKTKOL!$V$4=AG$5,$B$11*(1+FAKTKOL!$E$7)^AG$5,IF(AG$5&gt;FAKTKOL!$V$5,IF(FAKTKOL!$W$5=0,0,IF(AG$5-FAKTKOL!$V$5=INT((AG$5-FAKTKOL!$V$5)/FAKTKOL!$W$5)*FAKTKOL!$W$5,IF(AG$5&gt;FAKTKOL!$V$5,$B$11*(1+FAKTKOL!$E$7)^AG$5,0),0)),0)))</f>
        <v>0</v>
      </c>
      <c r="AH11" s="153">
        <f>IF(AH$5&gt;Pil!$D$3,0,IF(FAKTKOL!$V$4=AH$5,$B$11*(1+FAKTKOL!$E$7)^AH$5,IF(AH$5&gt;FAKTKOL!$V$5,IF(FAKTKOL!$W$5=0,0,IF(AH$5-FAKTKOL!$V$5=INT((AH$5-FAKTKOL!$V$5)/FAKTKOL!$W$5)*FAKTKOL!$W$5,IF(AH$5&gt;FAKTKOL!$V$5,$B$11*(1+FAKTKOL!$E$7)^AH$5,0),0)),0)))</f>
        <v>0</v>
      </c>
    </row>
    <row r="12" spans="1:34" s="8" customFormat="1" x14ac:dyDescent="0.2">
      <c r="A12" s="202" t="s">
        <v>108</v>
      </c>
      <c r="B12" s="202"/>
      <c r="C12" s="202"/>
      <c r="D12" s="203">
        <f>SUM(D8:D11)</f>
        <v>1900</v>
      </c>
      <c r="E12" s="203">
        <f t="shared" ref="E12:AH12" si="1">SUM(E8:E11)</f>
        <v>1900</v>
      </c>
      <c r="F12" s="203">
        <f t="shared" si="1"/>
        <v>1900</v>
      </c>
      <c r="G12" s="216">
        <f t="shared" si="1"/>
        <v>14747.999999999998</v>
      </c>
      <c r="H12" s="216">
        <f t="shared" si="1"/>
        <v>1900</v>
      </c>
      <c r="I12" s="216">
        <f t="shared" si="1"/>
        <v>1900</v>
      </c>
      <c r="J12" s="216">
        <f t="shared" si="1"/>
        <v>25989.999999999996</v>
      </c>
      <c r="K12" s="216">
        <f t="shared" si="1"/>
        <v>1900</v>
      </c>
      <c r="L12" s="216">
        <f t="shared" si="1"/>
        <v>1900</v>
      </c>
      <c r="M12" s="216">
        <f t="shared" si="1"/>
        <v>25989.999999999996</v>
      </c>
      <c r="N12" s="216">
        <f t="shared" si="1"/>
        <v>1900</v>
      </c>
      <c r="O12" s="216">
        <f t="shared" si="1"/>
        <v>1900</v>
      </c>
      <c r="P12" s="216">
        <f t="shared" si="1"/>
        <v>25989.999999999996</v>
      </c>
      <c r="Q12" s="216">
        <f t="shared" si="1"/>
        <v>1900</v>
      </c>
      <c r="R12" s="216">
        <f t="shared" si="1"/>
        <v>1900</v>
      </c>
      <c r="S12" s="216">
        <f t="shared" si="1"/>
        <v>25989.999999999996</v>
      </c>
      <c r="T12" s="216">
        <f t="shared" si="1"/>
        <v>1900</v>
      </c>
      <c r="U12" s="203">
        <f t="shared" si="1"/>
        <v>1900</v>
      </c>
      <c r="V12" s="216">
        <f t="shared" si="1"/>
        <v>25989.999999999996</v>
      </c>
      <c r="W12" s="203">
        <f t="shared" si="1"/>
        <v>0</v>
      </c>
      <c r="X12" s="203">
        <f t="shared" si="1"/>
        <v>0</v>
      </c>
      <c r="Y12" s="203">
        <f t="shared" si="1"/>
        <v>0</v>
      </c>
      <c r="Z12" s="203">
        <f t="shared" si="1"/>
        <v>0</v>
      </c>
      <c r="AA12" s="203">
        <f t="shared" si="1"/>
        <v>0</v>
      </c>
      <c r="AB12" s="203">
        <f t="shared" si="1"/>
        <v>0</v>
      </c>
      <c r="AC12" s="203">
        <f t="shared" si="1"/>
        <v>0</v>
      </c>
      <c r="AD12" s="203">
        <f t="shared" si="1"/>
        <v>0</v>
      </c>
      <c r="AE12" s="203">
        <f t="shared" si="1"/>
        <v>0</v>
      </c>
      <c r="AF12" s="203">
        <f t="shared" si="1"/>
        <v>0</v>
      </c>
      <c r="AG12" s="203">
        <f t="shared" si="1"/>
        <v>0</v>
      </c>
      <c r="AH12" s="203">
        <f t="shared" si="1"/>
        <v>0</v>
      </c>
    </row>
    <row r="13" spans="1:34" x14ac:dyDescent="0.2">
      <c r="D13" s="152"/>
      <c r="E13" s="152"/>
      <c r="F13" s="152"/>
      <c r="G13" s="214"/>
      <c r="H13" s="214"/>
      <c r="I13" s="214"/>
      <c r="J13" s="214"/>
      <c r="K13" s="214"/>
      <c r="L13" s="214"/>
      <c r="M13" s="214"/>
      <c r="N13" s="214"/>
      <c r="O13" s="214"/>
      <c r="P13" s="214"/>
      <c r="Q13" s="214"/>
      <c r="R13" s="214"/>
      <c r="S13" s="214"/>
      <c r="T13" s="214"/>
      <c r="U13" s="152"/>
      <c r="V13" s="214"/>
      <c r="W13" s="152"/>
      <c r="X13" s="152"/>
      <c r="Y13" s="152"/>
      <c r="Z13" s="152"/>
      <c r="AA13" s="152"/>
      <c r="AB13" s="152"/>
      <c r="AC13" s="152"/>
      <c r="AD13" s="152"/>
      <c r="AE13" s="152"/>
      <c r="AF13" s="152"/>
      <c r="AG13" s="152"/>
      <c r="AH13" s="152"/>
    </row>
    <row r="14" spans="1:34" x14ac:dyDescent="0.2">
      <c r="D14" s="152"/>
      <c r="E14" s="152"/>
      <c r="F14" s="152"/>
      <c r="G14" s="214"/>
      <c r="H14" s="214"/>
      <c r="I14" s="214"/>
      <c r="J14" s="214"/>
      <c r="K14" s="214"/>
      <c r="L14" s="214"/>
      <c r="M14" s="214"/>
      <c r="N14" s="214"/>
      <c r="O14" s="214"/>
      <c r="P14" s="214"/>
      <c r="Q14" s="214"/>
      <c r="R14" s="214"/>
      <c r="S14" s="214"/>
      <c r="T14" s="214"/>
      <c r="U14" s="152"/>
      <c r="V14" s="214"/>
      <c r="W14" s="152"/>
      <c r="X14" s="152"/>
      <c r="Y14" s="152"/>
      <c r="Z14" s="152"/>
      <c r="AA14" s="152"/>
      <c r="AB14" s="152"/>
      <c r="AC14" s="152"/>
      <c r="AD14" s="152"/>
      <c r="AE14" s="152"/>
      <c r="AF14" s="152"/>
      <c r="AG14" s="152"/>
      <c r="AH14" s="152"/>
    </row>
    <row r="15" spans="1:34" x14ac:dyDescent="0.2">
      <c r="A15" s="8" t="str">
        <f>Pil!B28</f>
        <v>Stykomkostninger</v>
      </c>
      <c r="D15" s="152"/>
      <c r="E15" s="152"/>
      <c r="F15" s="152"/>
      <c r="G15" s="214"/>
      <c r="H15" s="214"/>
      <c r="I15" s="214"/>
      <c r="J15" s="214"/>
      <c r="K15" s="214"/>
      <c r="L15" s="214"/>
      <c r="M15" s="214"/>
      <c r="N15" s="214"/>
      <c r="O15" s="214"/>
      <c r="P15" s="214"/>
      <c r="Q15" s="214"/>
      <c r="R15" s="214"/>
      <c r="S15" s="214"/>
      <c r="T15" s="214"/>
      <c r="U15" s="152"/>
      <c r="V15" s="214"/>
      <c r="W15" s="152"/>
      <c r="X15" s="152"/>
      <c r="Y15" s="152"/>
      <c r="Z15" s="152"/>
      <c r="AA15" s="152"/>
      <c r="AB15" s="152"/>
      <c r="AC15" s="152"/>
      <c r="AD15" s="152"/>
      <c r="AE15" s="152"/>
      <c r="AF15" s="152"/>
      <c r="AG15" s="152"/>
      <c r="AH15" s="152"/>
    </row>
    <row r="16" spans="1:34" x14ac:dyDescent="0.2">
      <c r="A16" s="3" t="str">
        <f>FAKTKOL!P65</f>
        <v>Etablering, år 0 min 8.000 planter/ha ved kontrol</v>
      </c>
      <c r="B16" s="3">
        <f>Pil!F29*Pil!E29</f>
        <v>12500</v>
      </c>
      <c r="D16" s="152">
        <f>IF(D$5&gt;Pil!$D$3,0,IF(FAKTKOL!$V$65=D$5,$B$16*(1+FAKTKOL!$E$7)^D$5,IF(D$5&gt;FAKTKOL!$V$65,IF(FAKTKOL!$W$65=0,0,IF(D$5-FAKTKOL!$V$65=INT((D$5-FAKTKOL!$V$65)/FAKTKOL!$W$65)*FAKTKOL!$W$65,IF(D$5&gt;FAKTKOL!$V$65,$B$16*(1+FAKTKOL!$E$7)^D$5,0),0)),0)))</f>
        <v>12500</v>
      </c>
      <c r="E16" s="152">
        <f>IF(E$5&gt;Pil!$D$3,0,IF(FAKTKOL!$V$65=E$5,$B$16*(1+FAKTKOL!$E$7)^E$5,IF(E$5&gt;FAKTKOL!$V$65,IF(FAKTKOL!$W$65=0,0,IF(E$5-FAKTKOL!$V$65=INT((E$5-FAKTKOL!$V$65)/FAKTKOL!$W$65)*FAKTKOL!$W$65,IF(E$5&gt;FAKTKOL!$V$65,$B$16*(1+FAKTKOL!$E$7)^E$5,0),0)),0)))</f>
        <v>0</v>
      </c>
      <c r="F16" s="152">
        <f>IF(F$5&gt;Pil!$D$3,0,IF(FAKTKOL!$V$65=F$5,$B$16*(1+FAKTKOL!$E$7)^F$5,IF(F$5&gt;FAKTKOL!$V$65,IF(FAKTKOL!$W$65=0,0,IF(F$5-FAKTKOL!$V$65=INT((F$5-FAKTKOL!$V$65)/FAKTKOL!$W$65)*FAKTKOL!$W$65,IF(F$5&gt;FAKTKOL!$V$65,$B$16*(1+FAKTKOL!$E$7)^F$5,0),0)),0)))</f>
        <v>0</v>
      </c>
      <c r="G16" s="214">
        <f>IF(G$5&gt;Pil!$D$3,0,IF(FAKTKOL!$V$65=G$5,$B$16*(1+FAKTKOL!$E$7)^G$5,IF(G$5&gt;FAKTKOL!$V$65,IF(FAKTKOL!$W$65=0,0,IF(G$5-FAKTKOL!$V$65=INT((G$5-FAKTKOL!$V$65)/FAKTKOL!$W$65)*FAKTKOL!$W$65,IF(G$5&gt;FAKTKOL!$V$65,$B$16*(1+FAKTKOL!$E$7)^G$5,0),0)),0)))</f>
        <v>0</v>
      </c>
      <c r="H16" s="214">
        <f>IF(H$5&gt;Pil!$D$3,0,IF(FAKTKOL!$V$65=H$5,$B$16*(1+FAKTKOL!$E$7)^H$5,IF(H$5&gt;FAKTKOL!$V$65,IF(FAKTKOL!$W$65=0,0,IF(H$5-FAKTKOL!$V$65=INT((H$5-FAKTKOL!$V$65)/FAKTKOL!$W$65)*FAKTKOL!$W$65,IF(H$5&gt;FAKTKOL!$V$65,$B$16*(1+FAKTKOL!$E$7)^H$5,0),0)),0)))</f>
        <v>0</v>
      </c>
      <c r="I16" s="214">
        <f>IF(I$5&gt;Pil!$D$3,0,IF(FAKTKOL!$V$65=I$5,$B$16*(1+FAKTKOL!$E$7)^I$5,IF(I$5&gt;FAKTKOL!$V$65,IF(FAKTKOL!$W$65=0,0,IF(I$5-FAKTKOL!$V$65=INT((I$5-FAKTKOL!$V$65)/FAKTKOL!$W$65)*FAKTKOL!$W$65,IF(I$5&gt;FAKTKOL!$V$65,$B$16*(1+FAKTKOL!$E$7)^I$5,0),0)),0)))</f>
        <v>0</v>
      </c>
      <c r="J16" s="214">
        <f>IF(J$5&gt;Pil!$D$3,0,IF(FAKTKOL!$V$65=J$5,$B$16*(1+FAKTKOL!$E$7)^J$5,IF(J$5&gt;FAKTKOL!$V$65,IF(FAKTKOL!$W$65=0,0,IF(J$5-FAKTKOL!$V$65=INT((J$5-FAKTKOL!$V$65)/FAKTKOL!$W$65)*FAKTKOL!$W$65,IF(J$5&gt;FAKTKOL!$V$65,$B$16*(1+FAKTKOL!$E$7)^J$5,0),0)),0)))</f>
        <v>0</v>
      </c>
      <c r="K16" s="214">
        <f>IF(K$5&gt;Pil!$D$3,0,IF(FAKTKOL!$V$65=K$5,$B$16*(1+FAKTKOL!$E$7)^K$5,IF(K$5&gt;FAKTKOL!$V$65,IF(FAKTKOL!$W$65=0,0,IF(K$5-FAKTKOL!$V$65=INT((K$5-FAKTKOL!$V$65)/FAKTKOL!$W$65)*FAKTKOL!$W$65,IF(K$5&gt;FAKTKOL!$V$65,$B$16*(1+FAKTKOL!$E$7)^K$5,0),0)),0)))</f>
        <v>0</v>
      </c>
      <c r="L16" s="214">
        <f>IF(L$5&gt;Pil!$D$3,0,IF(FAKTKOL!$V$65=L$5,$B$16*(1+FAKTKOL!$E$7)^L$5,IF(L$5&gt;FAKTKOL!$V$65,IF(FAKTKOL!$W$65=0,0,IF(L$5-FAKTKOL!$V$65=INT((L$5-FAKTKOL!$V$65)/FAKTKOL!$W$65)*FAKTKOL!$W$65,IF(L$5&gt;FAKTKOL!$V$65,$B$16*(1+FAKTKOL!$E$7)^L$5,0),0)),0)))</f>
        <v>0</v>
      </c>
      <c r="M16" s="214">
        <f>IF(M$5&gt;Pil!$D$3,0,IF(FAKTKOL!$V$65=M$5,$B$16*(1+FAKTKOL!$E$7)^M$5,IF(M$5&gt;FAKTKOL!$V$65,IF(FAKTKOL!$W$65=0,0,IF(M$5-FAKTKOL!$V$65=INT((M$5-FAKTKOL!$V$65)/FAKTKOL!$W$65)*FAKTKOL!$W$65,IF(M$5&gt;FAKTKOL!$V$65,$B$16*(1+FAKTKOL!$E$7)^M$5,0),0)),0)))</f>
        <v>0</v>
      </c>
      <c r="N16" s="214">
        <f>IF(N$5&gt;Pil!$D$3,0,IF(FAKTKOL!$V$65=N$5,$B$16*(1+FAKTKOL!$E$7)^N$5,IF(N$5&gt;FAKTKOL!$V$65,IF(FAKTKOL!$W$65=0,0,IF(N$5-FAKTKOL!$V$65=INT((N$5-FAKTKOL!$V$65)/FAKTKOL!$W$65)*FAKTKOL!$W$65,IF(N$5&gt;FAKTKOL!$V$65,$B$16*(1+FAKTKOL!$E$7)^N$5,0),0)),0)))</f>
        <v>0</v>
      </c>
      <c r="O16" s="214">
        <f>IF(O$5&gt;Pil!$D$3,0,IF(FAKTKOL!$V$65=O$5,$B$16*(1+FAKTKOL!$E$7)^O$5,IF(O$5&gt;FAKTKOL!$V$65,IF(FAKTKOL!$W$65=0,0,IF(O$5-FAKTKOL!$V$65=INT((O$5-FAKTKOL!$V$65)/FAKTKOL!$W$65)*FAKTKOL!$W$65,IF(O$5&gt;FAKTKOL!$V$65,$B$16*(1+FAKTKOL!$E$7)^O$5,0),0)),0)))</f>
        <v>0</v>
      </c>
      <c r="P16" s="214">
        <f>IF(P$5&gt;Pil!$D$3,0,IF(FAKTKOL!$V$65=P$5,$B$16*(1+FAKTKOL!$E$7)^P$5,IF(P$5&gt;FAKTKOL!$V$65,IF(FAKTKOL!$W$65=0,0,IF(P$5-FAKTKOL!$V$65=INT((P$5-FAKTKOL!$V$65)/FAKTKOL!$W$65)*FAKTKOL!$W$65,IF(P$5&gt;FAKTKOL!$V$65,$B$16*(1+FAKTKOL!$E$7)^P$5,0),0)),0)))</f>
        <v>0</v>
      </c>
      <c r="Q16" s="214">
        <f>IF(Q$5&gt;Pil!$D$3,0,IF(FAKTKOL!$V$65=Q$5,$B$16*(1+FAKTKOL!$E$7)^Q$5,IF(Q$5&gt;FAKTKOL!$V$65,IF(FAKTKOL!$W$65=0,0,IF(Q$5-FAKTKOL!$V$65=INT((Q$5-FAKTKOL!$V$65)/FAKTKOL!$W$65)*FAKTKOL!$W$65,IF(Q$5&gt;FAKTKOL!$V$65,$B$16*(1+FAKTKOL!$E$7)^Q$5,0),0)),0)))</f>
        <v>0</v>
      </c>
      <c r="R16" s="214">
        <f>IF(R$5&gt;Pil!$D$3,0,IF(FAKTKOL!$V$65=R$5,$B$16*(1+FAKTKOL!$E$7)^R$5,IF(R$5&gt;FAKTKOL!$V$65,IF(FAKTKOL!$W$65=0,0,IF(R$5-FAKTKOL!$V$65=INT((R$5-FAKTKOL!$V$65)/FAKTKOL!$W$65)*FAKTKOL!$W$65,IF(R$5&gt;FAKTKOL!$V$65,$B$16*(1+FAKTKOL!$E$7)^R$5,0),0)),0)))</f>
        <v>0</v>
      </c>
      <c r="S16" s="214">
        <f>IF(S$5&gt;Pil!$D$3,0,IF(FAKTKOL!$V$65=S$5,$B$16*(1+FAKTKOL!$E$7)^S$5,IF(S$5&gt;FAKTKOL!$V$65,IF(FAKTKOL!$W$65=0,0,IF(S$5-FAKTKOL!$V$65=INT((S$5-FAKTKOL!$V$65)/FAKTKOL!$W$65)*FAKTKOL!$W$65,IF(S$5&gt;FAKTKOL!$V$65,$B$16*(1+FAKTKOL!$E$7)^S$5,0),0)),0)))</f>
        <v>0</v>
      </c>
      <c r="T16" s="214">
        <f>IF(T$5&gt;Pil!$D$3,0,IF(FAKTKOL!$V$65=T$5,$B$16*(1+FAKTKOL!$E$7)^T$5,IF(T$5&gt;FAKTKOL!$V$65,IF(FAKTKOL!$W$65=0,0,IF(T$5-FAKTKOL!$V$65=INT((T$5-FAKTKOL!$V$65)/FAKTKOL!$W$65)*FAKTKOL!$W$65,IF(T$5&gt;FAKTKOL!$V$65,$B$16*(1+FAKTKOL!$E$7)^T$5,0),0)),0)))</f>
        <v>0</v>
      </c>
      <c r="U16" s="152">
        <f>IF(U$5&gt;Pil!$D$3,0,IF(FAKTKOL!$V$65=U$5,$B$16*(1+FAKTKOL!$E$7)^U$5,IF(U$5&gt;FAKTKOL!$V$65,IF(FAKTKOL!$W$65=0,0,IF(U$5-FAKTKOL!$V$65=INT((U$5-FAKTKOL!$V$65)/FAKTKOL!$W$65)*FAKTKOL!$W$65,IF(U$5&gt;FAKTKOL!$V$65,$B$16*(1+FAKTKOL!$E$7)^U$5,0),0)),0)))</f>
        <v>0</v>
      </c>
      <c r="V16" s="214">
        <f>IF(V$5&gt;Pil!$D$3,0,IF(FAKTKOL!$V$65=V$5,$B$16*(1+FAKTKOL!$E$7)^V$5,IF(V$5&gt;FAKTKOL!$V$65,IF(FAKTKOL!$W$65=0,0,IF(V$5-FAKTKOL!$V$65=INT((V$5-FAKTKOL!$V$65)/FAKTKOL!$W$65)*FAKTKOL!$W$65,IF(V$5&gt;FAKTKOL!$V$65,$B$16*(1+FAKTKOL!$E$7)^V$5,0),0)),0)))</f>
        <v>0</v>
      </c>
      <c r="W16" s="152">
        <f>IF(W$5&gt;Pil!$D$3,0,IF(FAKTKOL!$V$65=W$5,$B$16*(1+FAKTKOL!$E$7)^W$5,IF(W$5&gt;FAKTKOL!$V$65,IF(FAKTKOL!$W$65=0,0,IF(W$5-FAKTKOL!$V$65=INT((W$5-FAKTKOL!$V$65)/FAKTKOL!$W$65)*FAKTKOL!$W$65,IF(W$5&gt;FAKTKOL!$V$65,$B$16*(1+FAKTKOL!$E$7)^W$5,0),0)),0)))</f>
        <v>0</v>
      </c>
      <c r="X16" s="152">
        <f>IF(X$5&gt;Pil!$D$3,0,IF(FAKTKOL!$V$65=X$5,$B$16*(1+FAKTKOL!$E$7)^X$5,IF(X$5&gt;FAKTKOL!$V$65,IF(FAKTKOL!$W$65=0,0,IF(X$5-FAKTKOL!$V$65=INT((X$5-FAKTKOL!$V$65)/FAKTKOL!$W$65)*FAKTKOL!$W$65,IF(X$5&gt;FAKTKOL!$V$65,$B$16*(1+FAKTKOL!$E$7)^X$5,0),0)),0)))</f>
        <v>0</v>
      </c>
      <c r="Y16" s="152">
        <f>IF(Y$5&gt;Pil!$D$3,0,IF(FAKTKOL!$V$65=Y$5,$B$16*(1+FAKTKOL!$E$7)^Y$5,IF(Y$5&gt;FAKTKOL!$V$65,IF(FAKTKOL!$W$65=0,0,IF(Y$5-FAKTKOL!$V$65=INT((Y$5-FAKTKOL!$V$65)/FAKTKOL!$W$65)*FAKTKOL!$W$65,IF(Y$5&gt;FAKTKOL!$V$65,$B$16*(1+FAKTKOL!$E$7)^Y$5,0),0)),0)))</f>
        <v>0</v>
      </c>
      <c r="Z16" s="152">
        <f>IF(Z$5&gt;Pil!$D$3,0,IF(FAKTKOL!$V$65=Z$5,$B$16*(1+FAKTKOL!$E$7)^Z$5,IF(Z$5&gt;FAKTKOL!$V$65,IF(FAKTKOL!$W$65=0,0,IF(Z$5-FAKTKOL!$V$65=INT((Z$5-FAKTKOL!$V$65)/FAKTKOL!$W$65)*FAKTKOL!$W$65,IF(Z$5&gt;FAKTKOL!$V$65,$B$16*(1+FAKTKOL!$E$7)^Z$5,0),0)),0)))</f>
        <v>0</v>
      </c>
      <c r="AA16" s="152">
        <f>IF(AA$5&gt;Pil!$D$3,0,IF(FAKTKOL!$V$65=AA$5,$B$16*(1+FAKTKOL!$E$7)^AA$5,IF(AA$5&gt;FAKTKOL!$V$65,IF(FAKTKOL!$W$65=0,0,IF(AA$5-FAKTKOL!$V$65=INT((AA$5-FAKTKOL!$V$65)/FAKTKOL!$W$65)*FAKTKOL!$W$65,IF(AA$5&gt;FAKTKOL!$V$65,$B$16*(1+FAKTKOL!$E$7)^AA$5,0),0)),0)))</f>
        <v>0</v>
      </c>
      <c r="AB16" s="152">
        <f>IF(AB$5&gt;Pil!$D$3,0,IF(FAKTKOL!$V$65=AB$5,$B$16*(1+FAKTKOL!$E$7)^AB$5,IF(AB$5&gt;FAKTKOL!$V$65,IF(FAKTKOL!$W$65=0,0,IF(AB$5-FAKTKOL!$V$65=INT((AB$5-FAKTKOL!$V$65)/FAKTKOL!$W$65)*FAKTKOL!$W$65,IF(AB$5&gt;FAKTKOL!$V$65,$B$16*(1+FAKTKOL!$E$7)^AB$5,0),0)),0)))</f>
        <v>0</v>
      </c>
      <c r="AC16" s="152">
        <f>IF(AC$5&gt;Pil!$D$3,0,IF(FAKTKOL!$V$65=AC$5,$B$16*(1+FAKTKOL!$E$7)^AC$5,IF(AC$5&gt;FAKTKOL!$V$65,IF(FAKTKOL!$W$65=0,0,IF(AC$5-FAKTKOL!$V$65=INT((AC$5-FAKTKOL!$V$65)/FAKTKOL!$W$65)*FAKTKOL!$W$65,IF(AC$5&gt;FAKTKOL!$V$65,$B$16*(1+FAKTKOL!$E$7)^AC$5,0),0)),0)))</f>
        <v>0</v>
      </c>
      <c r="AD16" s="152">
        <f>IF(AD$5&gt;Pil!$D$3,0,IF(FAKTKOL!$V$65=AD$5,$B$16*(1+FAKTKOL!$E$7)^AD$5,IF(AD$5&gt;FAKTKOL!$V$65,IF(FAKTKOL!$W$65=0,0,IF(AD$5-FAKTKOL!$V$65=INT((AD$5-FAKTKOL!$V$65)/FAKTKOL!$W$65)*FAKTKOL!$W$65,IF(AD$5&gt;FAKTKOL!$V$65,$B$16*(1+FAKTKOL!$E$7)^AD$5,0),0)),0)))</f>
        <v>0</v>
      </c>
      <c r="AE16" s="152">
        <f>IF(AE$5&gt;Pil!$D$3,0,IF(FAKTKOL!$V$65=AE$5,$B$16*(1+FAKTKOL!$E$7)^AE$5,IF(AE$5&gt;FAKTKOL!$V$65,IF(FAKTKOL!$W$65=0,0,IF(AE$5-FAKTKOL!$V$65=INT((AE$5-FAKTKOL!$V$65)/FAKTKOL!$W$65)*FAKTKOL!$W$65,IF(AE$5&gt;FAKTKOL!$V$65,$B$16*(1+FAKTKOL!$E$7)^AE$5,0),0)),0)))</f>
        <v>0</v>
      </c>
      <c r="AF16" s="152">
        <f>IF(AF$5&gt;Pil!$D$3,0,IF(FAKTKOL!$V$65=AF$5,$B$16*(1+FAKTKOL!$E$7)^AF$5,IF(AF$5&gt;FAKTKOL!$V$65,IF(FAKTKOL!$W$65=0,0,IF(AF$5-FAKTKOL!$V$65=INT((AF$5-FAKTKOL!$V$65)/FAKTKOL!$W$65)*FAKTKOL!$W$65,IF(AF$5&gt;FAKTKOL!$V$65,$B$16*(1+FAKTKOL!$E$7)^AF$5,0),0)),0)))</f>
        <v>0</v>
      </c>
      <c r="AG16" s="152">
        <f>IF(AG$5&gt;Pil!$D$3,0,IF(FAKTKOL!$V$65=AG$5,$B$16*(1+FAKTKOL!$E$7)^AG$5,IF(AG$5&gt;FAKTKOL!$V$65,IF(FAKTKOL!$W$65=0,0,IF(AG$5-FAKTKOL!$V$65=INT((AG$5-FAKTKOL!$V$65)/FAKTKOL!$W$65)*FAKTKOL!$W$65,IF(AG$5&gt;FAKTKOL!$V$65,$B$16*(1+FAKTKOL!$E$7)^AG$5,0),0)),0)))</f>
        <v>0</v>
      </c>
      <c r="AH16" s="152">
        <f>IF(AH$5&gt;Pil!$D$3,0,IF(FAKTKOL!$V$65=AH$5,$B$16*(1+FAKTKOL!$E$7)^AH$5,IF(AH$5&gt;FAKTKOL!$V$65,IF(FAKTKOL!$W$65=0,0,IF(AH$5-FAKTKOL!$V$65=INT((AH$5-FAKTKOL!$V$65)/FAKTKOL!$W$65)*FAKTKOL!$W$65,IF(AH$5&gt;FAKTKOL!$V$65,$B$16*(1+FAKTKOL!$E$7)^AH$5,0),0)),0)))</f>
        <v>0</v>
      </c>
    </row>
    <row r="17" spans="1:34" x14ac:dyDescent="0.2">
      <c r="A17" s="3" t="str">
        <f>FAKTKOL!P66</f>
        <v>ATR glyphosat 480, år 0</v>
      </c>
      <c r="B17" s="3">
        <f>Pil!F30*Pil!E30</f>
        <v>176.20999999999998</v>
      </c>
      <c r="D17" s="152">
        <f>IF(D$5&gt;Pil!$D$3,0,IF(FAKTKOL!$V$66=D$5,$B$17*(1+FAKTKOL!$E$7)^D$5,IF(D$5&gt;FAKTKOL!$V$66,IF(FAKTKOL!$W$66=0,0,IF(D$5-FAKTKOL!$V$66=INT((D$5-FAKTKOL!$V$66)/FAKTKOL!$W$66)*FAKTKOL!$W$66,IF(D$5&gt;FAKTKOL!$V$66,$B$17*(1+FAKTKOL!$E$7)^D$5,0),0)),0)))</f>
        <v>176.20999999999998</v>
      </c>
      <c r="E17" s="152">
        <f>IF(E$5&gt;Pil!$D$3,0,IF(FAKTKOL!$V$66=E$5,$B$17*(1+FAKTKOL!$E$7)^E$5,IF(E$5&gt;FAKTKOL!$V$66,IF(FAKTKOL!$W$66=0,0,IF(E$5-FAKTKOL!$V$66=INT((E$5-FAKTKOL!$V$66)/FAKTKOL!$W$66)*FAKTKOL!$W$66,IF(E$5&gt;FAKTKOL!$V$66,$B$17*(1+FAKTKOL!$E$7)^E$5,0),0)),0)))</f>
        <v>0</v>
      </c>
      <c r="F17" s="152">
        <f>IF(F$5&gt;Pil!$D$3,0,IF(FAKTKOL!$V$66=F$5,$B$17*(1+FAKTKOL!$E$7)^F$5,IF(F$5&gt;FAKTKOL!$V$66,IF(FAKTKOL!$W$66=0,0,IF(F$5-FAKTKOL!$V$66=INT((F$5-FAKTKOL!$V$66)/FAKTKOL!$W$66)*FAKTKOL!$W$66,IF(F$5&gt;FAKTKOL!$V$66,$B$17*(1+FAKTKOL!$E$7)^F$5,0),0)),0)))</f>
        <v>0</v>
      </c>
      <c r="G17" s="214">
        <f>IF(G$5&gt;Pil!$D$3,0,IF(FAKTKOL!$V$66=G$5,$B$17*(1+FAKTKOL!$E$7)^G$5,IF(G$5&gt;FAKTKOL!$V$66,IF(FAKTKOL!$W$66=0,0,IF(G$5-FAKTKOL!$V$66=INT((G$5-FAKTKOL!$V$66)/FAKTKOL!$W$66)*FAKTKOL!$W$66,IF(G$5&gt;FAKTKOL!$V$66,$B$17*(1+FAKTKOL!$E$7)^G$5,0),0)),0)))</f>
        <v>0</v>
      </c>
      <c r="H17" s="214">
        <f>IF(H$5&gt;Pil!$D$3,0,IF(FAKTKOL!$V$66=H$5,$B$17*(1+FAKTKOL!$E$7)^H$5,IF(H$5&gt;FAKTKOL!$V$66,IF(FAKTKOL!$W$66=0,0,IF(H$5-FAKTKOL!$V$66=INT((H$5-FAKTKOL!$V$66)/FAKTKOL!$W$66)*FAKTKOL!$W$66,IF(H$5&gt;FAKTKOL!$V$66,$B$17*(1+FAKTKOL!$E$7)^H$5,0),0)),0)))</f>
        <v>0</v>
      </c>
      <c r="I17" s="214">
        <f>IF(I$5&gt;Pil!$D$3,0,IF(FAKTKOL!$V$66=I$5,$B$17*(1+FAKTKOL!$E$7)^I$5,IF(I$5&gt;FAKTKOL!$V$66,IF(FAKTKOL!$W$66=0,0,IF(I$5-FAKTKOL!$V$66=INT((I$5-FAKTKOL!$V$66)/FAKTKOL!$W$66)*FAKTKOL!$W$66,IF(I$5&gt;FAKTKOL!$V$66,$B$17*(1+FAKTKOL!$E$7)^I$5,0),0)),0)))</f>
        <v>0</v>
      </c>
      <c r="J17" s="214">
        <f>IF(J$5&gt;Pil!$D$3,0,IF(FAKTKOL!$V$66=J$5,$B$17*(1+FAKTKOL!$E$7)^J$5,IF(J$5&gt;FAKTKOL!$V$66,IF(FAKTKOL!$W$66=0,0,IF(J$5-FAKTKOL!$V$66=INT((J$5-FAKTKOL!$V$66)/FAKTKOL!$W$66)*FAKTKOL!$W$66,IF(J$5&gt;FAKTKOL!$V$66,$B$17*(1+FAKTKOL!$E$7)^J$5,0),0)),0)))</f>
        <v>0</v>
      </c>
      <c r="K17" s="214">
        <f>IF(K$5&gt;Pil!$D$3,0,IF(FAKTKOL!$V$66=K$5,$B$17*(1+FAKTKOL!$E$7)^K$5,IF(K$5&gt;FAKTKOL!$V$66,IF(FAKTKOL!$W$66=0,0,IF(K$5-FAKTKOL!$V$66=INT((K$5-FAKTKOL!$V$66)/FAKTKOL!$W$66)*FAKTKOL!$W$66,IF(K$5&gt;FAKTKOL!$V$66,$B$17*(1+FAKTKOL!$E$7)^K$5,0),0)),0)))</f>
        <v>0</v>
      </c>
      <c r="L17" s="214">
        <f>IF(L$5&gt;Pil!$D$3,0,IF(FAKTKOL!$V$66=L$5,$B$17*(1+FAKTKOL!$E$7)^L$5,IF(L$5&gt;FAKTKOL!$V$66,IF(FAKTKOL!$W$66=0,0,IF(L$5-FAKTKOL!$V$66=INT((L$5-FAKTKOL!$V$66)/FAKTKOL!$W$66)*FAKTKOL!$W$66,IF(L$5&gt;FAKTKOL!$V$66,$B$17*(1+FAKTKOL!$E$7)^L$5,0),0)),0)))</f>
        <v>0</v>
      </c>
      <c r="M17" s="214">
        <f>IF(M$5&gt;Pil!$D$3,0,IF(FAKTKOL!$V$66=M$5,$B$17*(1+FAKTKOL!$E$7)^M$5,IF(M$5&gt;FAKTKOL!$V$66,IF(FAKTKOL!$W$66=0,0,IF(M$5-FAKTKOL!$V$66=INT((M$5-FAKTKOL!$V$66)/FAKTKOL!$W$66)*FAKTKOL!$W$66,IF(M$5&gt;FAKTKOL!$V$66,$B$17*(1+FAKTKOL!$E$7)^M$5,0),0)),0)))</f>
        <v>0</v>
      </c>
      <c r="N17" s="214">
        <f>IF(N$5&gt;Pil!$D$3,0,IF(FAKTKOL!$V$66=N$5,$B$17*(1+FAKTKOL!$E$7)^N$5,IF(N$5&gt;FAKTKOL!$V$66,IF(FAKTKOL!$W$66=0,0,IF(N$5-FAKTKOL!$V$66=INT((N$5-FAKTKOL!$V$66)/FAKTKOL!$W$66)*FAKTKOL!$W$66,IF(N$5&gt;FAKTKOL!$V$66,$B$17*(1+FAKTKOL!$E$7)^N$5,0),0)),0)))</f>
        <v>0</v>
      </c>
      <c r="O17" s="214">
        <f>IF(O$5&gt;Pil!$D$3,0,IF(FAKTKOL!$V$66=O$5,$B$17*(1+FAKTKOL!$E$7)^O$5,IF(O$5&gt;FAKTKOL!$V$66,IF(FAKTKOL!$W$66=0,0,IF(O$5-FAKTKOL!$V$66=INT((O$5-FAKTKOL!$V$66)/FAKTKOL!$W$66)*FAKTKOL!$W$66,IF(O$5&gt;FAKTKOL!$V$66,$B$17*(1+FAKTKOL!$E$7)^O$5,0),0)),0)))</f>
        <v>0</v>
      </c>
      <c r="P17" s="214">
        <f>IF(P$5&gt;Pil!$D$3,0,IF(FAKTKOL!$V$66=P$5,$B$17*(1+FAKTKOL!$E$7)^P$5,IF(P$5&gt;FAKTKOL!$V$66,IF(FAKTKOL!$W$66=0,0,IF(P$5-FAKTKOL!$V$66=INT((P$5-FAKTKOL!$V$66)/FAKTKOL!$W$66)*FAKTKOL!$W$66,IF(P$5&gt;FAKTKOL!$V$66,$B$17*(1+FAKTKOL!$E$7)^P$5,0),0)),0)))</f>
        <v>0</v>
      </c>
      <c r="Q17" s="214">
        <f>IF(Q$5&gt;Pil!$D$3,0,IF(FAKTKOL!$V$66=Q$5,$B$17*(1+FAKTKOL!$E$7)^Q$5,IF(Q$5&gt;FAKTKOL!$V$66,IF(FAKTKOL!$W$66=0,0,IF(Q$5-FAKTKOL!$V$66=INT((Q$5-FAKTKOL!$V$66)/FAKTKOL!$W$66)*FAKTKOL!$W$66,IF(Q$5&gt;FAKTKOL!$V$66,$B$17*(1+FAKTKOL!$E$7)^Q$5,0),0)),0)))</f>
        <v>0</v>
      </c>
      <c r="R17" s="152">
        <f>IF(R$5&gt;Pil!$D$3,0,IF(FAKTKOL!$V$66=R$5,$B$17*(1+FAKTKOL!$E$7)^R$5,IF(R$5&gt;FAKTKOL!$V$66,IF(FAKTKOL!$W$66=0,0,IF(R$5-FAKTKOL!$V$66=INT((R$5-FAKTKOL!$V$66)/FAKTKOL!$W$66)*FAKTKOL!$W$66,IF(R$5&gt;FAKTKOL!$V$66,$B$17*(1+FAKTKOL!$E$7)^R$5,0),0)),0)))</f>
        <v>0</v>
      </c>
      <c r="S17" s="152">
        <f>IF(S$5&gt;Pil!$D$3,0,IF(FAKTKOL!$V$66=S$5,$B$17*(1+FAKTKOL!$E$7)^S$5,IF(S$5&gt;FAKTKOL!$V$66,IF(FAKTKOL!$W$66=0,0,IF(S$5-FAKTKOL!$V$66=INT((S$5-FAKTKOL!$V$66)/FAKTKOL!$W$66)*FAKTKOL!$W$66,IF(S$5&gt;FAKTKOL!$V$66,$B$17*(1+FAKTKOL!$E$7)^S$5,0),0)),0)))</f>
        <v>0</v>
      </c>
      <c r="T17" s="214">
        <f>IF(T$5&gt;Pil!$D$3,0,IF(FAKTKOL!$V$66=T$5,$B$17*(1+FAKTKOL!$E$7)^T$5,IF(T$5&gt;FAKTKOL!$V$66,IF(FAKTKOL!$W$66=0,0,IF(T$5-FAKTKOL!$V$66=INT((T$5-FAKTKOL!$V$66)/FAKTKOL!$W$66)*FAKTKOL!$W$66,IF(T$5&gt;FAKTKOL!$V$66,$B$17*(1+FAKTKOL!$E$7)^T$5,0),0)),0)))</f>
        <v>0</v>
      </c>
      <c r="U17" s="152">
        <f>IF(U$5&gt;Pil!$D$3,0,IF(FAKTKOL!$V$66=U$5,$B$17*(1+FAKTKOL!$E$7)^U$5,IF(U$5&gt;FAKTKOL!$V$66,IF(FAKTKOL!$W$66=0,0,IF(U$5-FAKTKOL!$V$66=INT((U$5-FAKTKOL!$V$66)/FAKTKOL!$W$66)*FAKTKOL!$W$66,IF(U$5&gt;FAKTKOL!$V$66,$B$17*(1+FAKTKOL!$E$7)^U$5,0),0)),0)))</f>
        <v>0</v>
      </c>
      <c r="V17" s="214">
        <f>IF(V$5&gt;Pil!$D$3,0,IF(FAKTKOL!$V$66=V$5,$B$17*(1+FAKTKOL!$E$7)^V$5,IF(V$5&gt;FAKTKOL!$V$66,IF(FAKTKOL!$W$66=0,0,IF(V$5-FAKTKOL!$V$66=INT((V$5-FAKTKOL!$V$66)/FAKTKOL!$W$66)*FAKTKOL!$W$66,IF(V$5&gt;FAKTKOL!$V$66,$B$17*(1+FAKTKOL!$E$7)^V$5,0),0)),0)))</f>
        <v>0</v>
      </c>
      <c r="W17" s="152">
        <f>IF(W$5&gt;Pil!$D$3,0,IF(FAKTKOL!$V$66=W$5,$B$17*(1+FAKTKOL!$E$7)^W$5,IF(W$5&gt;FAKTKOL!$V$66,IF(FAKTKOL!$W$66=0,0,IF(W$5-FAKTKOL!$V$66=INT((W$5-FAKTKOL!$V$66)/FAKTKOL!$W$66)*FAKTKOL!$W$66,IF(W$5&gt;FAKTKOL!$V$66,$B$17*(1+FAKTKOL!$E$7)^W$5,0),0)),0)))</f>
        <v>0</v>
      </c>
      <c r="X17" s="152">
        <f>IF(X$5&gt;Pil!$D$3,0,IF(FAKTKOL!$V$66=X$5,$B$17*(1+FAKTKOL!$E$7)^X$5,IF(X$5&gt;FAKTKOL!$V$66,IF(FAKTKOL!$W$66=0,0,IF(X$5-FAKTKOL!$V$66=INT((X$5-FAKTKOL!$V$66)/FAKTKOL!$W$66)*FAKTKOL!$W$66,IF(X$5&gt;FAKTKOL!$V$66,$B$17*(1+FAKTKOL!$E$7)^X$5,0),0)),0)))</f>
        <v>0</v>
      </c>
      <c r="Y17" s="152">
        <f>IF(Y$5&gt;Pil!$D$3,0,IF(FAKTKOL!$V$66=Y$5,$B$17*(1+FAKTKOL!$E$7)^Y$5,IF(Y$5&gt;FAKTKOL!$V$66,IF(FAKTKOL!$W$66=0,0,IF(Y$5-FAKTKOL!$V$66=INT((Y$5-FAKTKOL!$V$66)/FAKTKOL!$W$66)*FAKTKOL!$W$66,IF(Y$5&gt;FAKTKOL!$V$66,$B$17*(1+FAKTKOL!$E$7)^Y$5,0),0)),0)))</f>
        <v>0</v>
      </c>
      <c r="Z17" s="152">
        <f>IF(Z$5&gt;Pil!$D$3,0,IF(FAKTKOL!$V$66=Z$5,$B$17*(1+FAKTKOL!$E$7)^Z$5,IF(Z$5&gt;FAKTKOL!$V$66,IF(FAKTKOL!$W$66=0,0,IF(Z$5-FAKTKOL!$V$66=INT((Z$5-FAKTKOL!$V$66)/FAKTKOL!$W$66)*FAKTKOL!$W$66,IF(Z$5&gt;FAKTKOL!$V$66,$B$17*(1+FAKTKOL!$E$7)^Z$5,0),0)),0)))</f>
        <v>0</v>
      </c>
      <c r="AA17" s="152">
        <f>IF(AA$5&gt;Pil!$D$3,0,IF(FAKTKOL!$V$66=AA$5,$B$17*(1+FAKTKOL!$E$7)^AA$5,IF(AA$5&gt;FAKTKOL!$V$66,IF(FAKTKOL!$W$66=0,0,IF(AA$5-FAKTKOL!$V$66=INT((AA$5-FAKTKOL!$V$66)/FAKTKOL!$W$66)*FAKTKOL!$W$66,IF(AA$5&gt;FAKTKOL!$V$66,$B$17*(1+FAKTKOL!$E$7)^AA$5,0),0)),0)))</f>
        <v>0</v>
      </c>
      <c r="AB17" s="152">
        <f>IF(AB$5&gt;Pil!$D$3,0,IF(FAKTKOL!$V$66=AB$5,$B$17*(1+FAKTKOL!$E$7)^AB$5,IF(AB$5&gt;FAKTKOL!$V$66,IF(FAKTKOL!$W$66=0,0,IF(AB$5-FAKTKOL!$V$66=INT((AB$5-FAKTKOL!$V$66)/FAKTKOL!$W$66)*FAKTKOL!$W$66,IF(AB$5&gt;FAKTKOL!$V$66,$B$17*(1+FAKTKOL!$E$7)^AB$5,0),0)),0)))</f>
        <v>0</v>
      </c>
      <c r="AC17" s="152">
        <f>IF(AC$5&gt;Pil!$D$3,0,IF(FAKTKOL!$V$66=AC$5,$B$17*(1+FAKTKOL!$E$7)^AC$5,IF(AC$5&gt;FAKTKOL!$V$66,IF(FAKTKOL!$W$66=0,0,IF(AC$5-FAKTKOL!$V$66=INT((AC$5-FAKTKOL!$V$66)/FAKTKOL!$W$66)*FAKTKOL!$W$66,IF(AC$5&gt;FAKTKOL!$V$66,$B$17*(1+FAKTKOL!$E$7)^AC$5,0),0)),0)))</f>
        <v>0</v>
      </c>
      <c r="AD17" s="152">
        <f>IF(AD$5&gt;Pil!$D$3,0,IF(FAKTKOL!$V$66=AD$5,$B$17*(1+FAKTKOL!$E$7)^AD$5,IF(AD$5&gt;FAKTKOL!$V$66,IF(FAKTKOL!$W$66=0,0,IF(AD$5-FAKTKOL!$V$66=INT((AD$5-FAKTKOL!$V$66)/FAKTKOL!$W$66)*FAKTKOL!$W$66,IF(AD$5&gt;FAKTKOL!$V$66,$B$17*(1+FAKTKOL!$E$7)^AD$5,0),0)),0)))</f>
        <v>0</v>
      </c>
      <c r="AE17" s="152">
        <f>IF(AE$5&gt;Pil!$D$3,0,IF(FAKTKOL!$V$66=AE$5,$B$17*(1+FAKTKOL!$E$7)^AE$5,IF(AE$5&gt;FAKTKOL!$V$66,IF(FAKTKOL!$W$66=0,0,IF(AE$5-FAKTKOL!$V$66=INT((AE$5-FAKTKOL!$V$66)/FAKTKOL!$W$66)*FAKTKOL!$W$66,IF(AE$5&gt;FAKTKOL!$V$66,$B$17*(1+FAKTKOL!$E$7)^AE$5,0),0)),0)))</f>
        <v>0</v>
      </c>
      <c r="AF17" s="152">
        <f>IF(AF$5&gt;Pil!$D$3,0,IF(FAKTKOL!$V$66=AF$5,$B$17*(1+FAKTKOL!$E$7)^AF$5,IF(AF$5&gt;FAKTKOL!$V$66,IF(FAKTKOL!$W$66=0,0,IF(AF$5-FAKTKOL!$V$66=INT((AF$5-FAKTKOL!$V$66)/FAKTKOL!$W$66)*FAKTKOL!$W$66,IF(AF$5&gt;FAKTKOL!$V$66,$B$17*(1+FAKTKOL!$E$7)^AF$5,0),0)),0)))</f>
        <v>0</v>
      </c>
      <c r="AG17" s="152">
        <f>IF(AG$5&gt;Pil!$D$3,0,IF(FAKTKOL!$V$66=AG$5,$B$17*(1+FAKTKOL!$E$7)^AG$5,IF(AG$5&gt;FAKTKOL!$V$66,IF(FAKTKOL!$W$66=0,0,IF(AG$5-FAKTKOL!$V$66=INT((AG$5-FAKTKOL!$V$66)/FAKTKOL!$W$66)*FAKTKOL!$W$66,IF(AG$5&gt;FAKTKOL!$V$66,$B$17*(1+FAKTKOL!$E$7)^AG$5,0),0)),0)))</f>
        <v>0</v>
      </c>
      <c r="AH17" s="152">
        <f>IF(AH$5&gt;Pil!$D$3,0,IF(FAKTKOL!$V$66=AH$5,$B$17*(1+FAKTKOL!$E$7)^AH$5,IF(AH$5&gt;FAKTKOL!$V$66,IF(FAKTKOL!$W$66=0,0,IF(AH$5-FAKTKOL!$V$66=INT((AH$5-FAKTKOL!$V$66)/FAKTKOL!$W$66)*FAKTKOL!$W$66,IF(AH$5&gt;FAKTKOL!$V$66,$B$17*(1+FAKTKOL!$E$7)^AH$5,0),0)),0)))</f>
        <v>0</v>
      </c>
    </row>
    <row r="18" spans="1:34" x14ac:dyDescent="0.2">
      <c r="A18" s="3" t="str">
        <f>FAKTKOL!P67</f>
        <v>Logo, år 0</v>
      </c>
      <c r="B18" s="3">
        <f>(Pil!F31*Pil!E31)/2</f>
        <v>242.25</v>
      </c>
      <c r="D18" s="152">
        <f>IF(D$5&gt;Pil!$D$3,0,IF(FAKTKOL!$V$67=D$5,$B$18*(1+FAKTKOL!$E$7)^D$5,IF(D$5&gt;FAKTKOL!$V$67,IF(FAKTKOL!$W$67=0,0,IF(D$5-FAKTKOL!$V$67=INT((D$5-FAKTKOL!$V$67)/FAKTKOL!$W$67)*FAKTKOL!$W$67,IF(D$5&gt;FAKTKOL!$V$67,$B$18*(1+FAKTKOL!$E$7)^D$5,0),0)),0)))</f>
        <v>242.25</v>
      </c>
      <c r="E18" s="152">
        <f>IF(E$5&gt;Pil!$D$3,0,IF(FAKTKOL!$V$67=E$5,$B$18*(1+FAKTKOL!$E$7)^E$5,IF(E$5&gt;FAKTKOL!$V$67,IF(FAKTKOL!$W$67=0,0,IF(E$5-FAKTKOL!$V$67=INT((E$5-FAKTKOL!$V$67)/FAKTKOL!$W$67)*FAKTKOL!$W$67,IF(E$5&gt;FAKTKOL!$V$67,$B$18*(1+FAKTKOL!$E$7)^E$5,0),0)),0)))</f>
        <v>0</v>
      </c>
      <c r="F18" s="152">
        <f>IF(F$5&gt;Pil!$D$3,0,IF(FAKTKOL!$V$67=F$5,$B$18*(1+FAKTKOL!$E$7)^F$5,IF(F$5&gt;FAKTKOL!$V$67,IF(FAKTKOL!$W$67=0,0,IF(F$5-FAKTKOL!$V$67=INT((F$5-FAKTKOL!$V$67)/FAKTKOL!$W$67)*FAKTKOL!$W$67,IF(F$5&gt;FAKTKOL!$V$67,$B$18*(1+FAKTKOL!$E$7)^F$5,0),0)),0)))</f>
        <v>0</v>
      </c>
      <c r="G18" s="214">
        <f>IF(G$5&gt;Pil!$D$3,0,IF(FAKTKOL!$V$67=G$5,$B$18*(1+FAKTKOL!$E$7)^G$5,IF(G$5&gt;FAKTKOL!$V$67,IF(FAKTKOL!$W$67=0,0,IF(G$5-FAKTKOL!$V$67=INT((G$5-FAKTKOL!$V$67)/FAKTKOL!$W$67)*FAKTKOL!$W$67,IF(G$5&gt;FAKTKOL!$V$67,$B$18*(1+FAKTKOL!$E$7)^G$5,0),0)),0)))</f>
        <v>0</v>
      </c>
      <c r="H18" s="214">
        <f>IF(H$5&gt;Pil!$D$3,0,IF(FAKTKOL!$V$67=H$5,$B$18*(1+FAKTKOL!$E$7)^H$5,IF(H$5&gt;FAKTKOL!$V$67,IF(FAKTKOL!$W$67=0,0,IF(H$5-FAKTKOL!$V$67=INT((H$5-FAKTKOL!$V$67)/FAKTKOL!$W$67)*FAKTKOL!$W$67,IF(H$5&gt;FAKTKOL!$V$67,$B$18*(1+FAKTKOL!$E$7)^H$5,0),0)),0)))</f>
        <v>0</v>
      </c>
      <c r="I18" s="214">
        <f>IF(I$5&gt;Pil!$D$3,0,IF(FAKTKOL!$V$67=I$5,$B$18*(1+FAKTKOL!$E$7)^I$5,IF(I$5&gt;FAKTKOL!$V$67,IF(FAKTKOL!$W$67=0,0,IF(I$5-FAKTKOL!$V$67=INT((I$5-FAKTKOL!$V$67)/FAKTKOL!$W$67)*FAKTKOL!$W$67,IF(I$5&gt;FAKTKOL!$V$67,$B$18*(1+FAKTKOL!$E$7)^I$5,0),0)),0)))</f>
        <v>0</v>
      </c>
      <c r="J18" s="214">
        <f>IF(J$5&gt;Pil!$D$3,0,IF(FAKTKOL!$V$67=J$5,$B$18*(1+FAKTKOL!$E$7)^J$5,IF(J$5&gt;FAKTKOL!$V$67,IF(FAKTKOL!$W$67=0,0,IF(J$5-FAKTKOL!$V$67=INT((J$5-FAKTKOL!$V$67)/FAKTKOL!$W$67)*FAKTKOL!$W$67,IF(J$5&gt;FAKTKOL!$V$67,$B$18*(1+FAKTKOL!$E$7)^J$5,0),0)),0)))</f>
        <v>0</v>
      </c>
      <c r="K18" s="214">
        <f>IF(K$5&gt;Pil!$D$3,0,IF(FAKTKOL!$V$67=K$5,$B$18*(1+FAKTKOL!$E$7)^K$5,IF(K$5&gt;FAKTKOL!$V$67,IF(FAKTKOL!$W$67=0,0,IF(K$5-FAKTKOL!$V$67=INT((K$5-FAKTKOL!$V$67)/FAKTKOL!$W$67)*FAKTKOL!$W$67,IF(K$5&gt;FAKTKOL!$V$67,$B$18*(1+FAKTKOL!$E$7)^K$5,0),0)),0)))</f>
        <v>0</v>
      </c>
      <c r="L18" s="214">
        <f>IF(L$5&gt;Pil!$D$3,0,IF(FAKTKOL!$V$67=L$5,$B$18*(1+FAKTKOL!$E$7)^L$5,IF(L$5&gt;FAKTKOL!$V$67,IF(FAKTKOL!$W$67=0,0,IF(L$5-FAKTKOL!$V$67=INT((L$5-FAKTKOL!$V$67)/FAKTKOL!$W$67)*FAKTKOL!$W$67,IF(L$5&gt;FAKTKOL!$V$67,$B$18*(1+FAKTKOL!$E$7)^L$5,0),0)),0)))</f>
        <v>0</v>
      </c>
      <c r="M18" s="214">
        <f>IF(M$5&gt;Pil!$D$3,0,IF(FAKTKOL!$V$67=M$5,$B$18*(1+FAKTKOL!$E$7)^M$5,IF(M$5&gt;FAKTKOL!$V$67,IF(FAKTKOL!$W$67=0,0,IF(M$5-FAKTKOL!$V$67=INT((M$5-FAKTKOL!$V$67)/FAKTKOL!$W$67)*FAKTKOL!$W$67,IF(M$5&gt;FAKTKOL!$V$67,$B$18*(1+FAKTKOL!$E$7)^M$5,0),0)),0)))</f>
        <v>0</v>
      </c>
      <c r="N18" s="214">
        <f>IF(N$5&gt;Pil!$D$3,0,IF(FAKTKOL!$V$67=N$5,$B$18*(1+FAKTKOL!$E$7)^N$5,IF(N$5&gt;FAKTKOL!$V$67,IF(FAKTKOL!$W$67=0,0,IF(N$5-FAKTKOL!$V$67=INT((N$5-FAKTKOL!$V$67)/FAKTKOL!$W$67)*FAKTKOL!$W$67,IF(N$5&gt;FAKTKOL!$V$67,$B$18*(1+FAKTKOL!$E$7)^N$5,0),0)),0)))</f>
        <v>0</v>
      </c>
      <c r="O18" s="214">
        <f>IF(O$5&gt;Pil!$D$3,0,IF(FAKTKOL!$V$67=O$5,$B$18*(1+FAKTKOL!$E$7)^O$5,IF(O$5&gt;FAKTKOL!$V$67,IF(FAKTKOL!$W$67=0,0,IF(O$5-FAKTKOL!$V$67=INT((O$5-FAKTKOL!$V$67)/FAKTKOL!$W$67)*FAKTKOL!$W$67,IF(O$5&gt;FAKTKOL!$V$67,$B$18*(1+FAKTKOL!$E$7)^O$5,0),0)),0)))</f>
        <v>0</v>
      </c>
      <c r="P18" s="214">
        <f>IF(P$5&gt;Pil!$D$3,0,IF(FAKTKOL!$V$67=P$5,$B$18*(1+FAKTKOL!$E$7)^P$5,IF(P$5&gt;FAKTKOL!$V$67,IF(FAKTKOL!$W$67=0,0,IF(P$5-FAKTKOL!$V$67=INT((P$5-FAKTKOL!$V$67)/FAKTKOL!$W$67)*FAKTKOL!$W$67,IF(P$5&gt;FAKTKOL!$V$67,$B$18*(1+FAKTKOL!$E$7)^P$5,0),0)),0)))</f>
        <v>0</v>
      </c>
      <c r="Q18" s="214">
        <f>IF(Q$5&gt;Pil!$D$3,0,IF(FAKTKOL!$V$67=Q$5,$B$18*(1+FAKTKOL!$E$7)^Q$5,IF(Q$5&gt;FAKTKOL!$V$67,IF(FAKTKOL!$W$67=0,0,IF(Q$5-FAKTKOL!$V$67=INT((Q$5-FAKTKOL!$V$67)/FAKTKOL!$W$67)*FAKTKOL!$W$67,IF(Q$5&gt;FAKTKOL!$V$67,$B$18*(1+FAKTKOL!$E$7)^Q$5,0),0)),0)))</f>
        <v>0</v>
      </c>
      <c r="R18" s="214">
        <f>IF(R$5&gt;Pil!$D$3,0,IF(FAKTKOL!$V$67=R$5,$B$18*(1+FAKTKOL!$E$7)^R$5,IF(R$5&gt;FAKTKOL!$V$67,IF(FAKTKOL!$W$67=0,0,IF(R$5-FAKTKOL!$V$67=INT((R$5-FAKTKOL!$V$67)/FAKTKOL!$W$67)*FAKTKOL!$W$67,IF(R$5&gt;FAKTKOL!$V$67,$B$18*(1+FAKTKOL!$E$7)^R$5,0),0)),0)))</f>
        <v>0</v>
      </c>
      <c r="S18" s="214">
        <f>IF(S$5&gt;Pil!$D$3,0,IF(FAKTKOL!$V$67=S$5,$B$18*(1+FAKTKOL!$E$7)^S$5,IF(S$5&gt;FAKTKOL!$V$67,IF(FAKTKOL!$W$67=0,0,IF(S$5-FAKTKOL!$V$67=INT((S$5-FAKTKOL!$V$67)/FAKTKOL!$W$67)*FAKTKOL!$W$67,IF(S$5&gt;FAKTKOL!$V$67,$B$18*(1+FAKTKOL!$E$7)^S$5,0),0)),0)))</f>
        <v>0</v>
      </c>
      <c r="T18" s="214">
        <f>IF(T$5&gt;Pil!$D$3,0,IF(FAKTKOL!$V$67=T$5,$B$18*(1+FAKTKOL!$E$7)^T$5,IF(T$5&gt;FAKTKOL!$V$67,IF(FAKTKOL!$W$67=0,0,IF(T$5-FAKTKOL!$V$67=INT((T$5-FAKTKOL!$V$67)/FAKTKOL!$W$67)*FAKTKOL!$W$67,IF(T$5&gt;FAKTKOL!$V$67,$B$18*(1+FAKTKOL!$E$7)^T$5,0),0)),0)))</f>
        <v>0</v>
      </c>
      <c r="U18" s="152">
        <f>IF(U$5&gt;Pil!$D$3,0,IF(FAKTKOL!$V$67=U$5,$B$18*(1+FAKTKOL!$E$7)^U$5,IF(U$5&gt;FAKTKOL!$V$67,IF(FAKTKOL!$W$67=0,0,IF(U$5-FAKTKOL!$V$67=INT((U$5-FAKTKOL!$V$67)/FAKTKOL!$W$67)*FAKTKOL!$W$67,IF(U$5&gt;FAKTKOL!$V$67,$B$18*(1+FAKTKOL!$E$7)^U$5,0),0)),0)))</f>
        <v>0</v>
      </c>
      <c r="V18" s="214">
        <f>IF(V$5&gt;Pil!$D$3,0,IF(FAKTKOL!$V$67=V$5,$B$18*(1+FAKTKOL!$E$7)^V$5,IF(V$5&gt;FAKTKOL!$V$67,IF(FAKTKOL!$W$67=0,0,IF(V$5-FAKTKOL!$V$67=INT((V$5-FAKTKOL!$V$67)/FAKTKOL!$W$67)*FAKTKOL!$W$67,IF(V$5&gt;FAKTKOL!$V$67,$B$18*(1+FAKTKOL!$E$7)^V$5,0),0)),0)))</f>
        <v>0</v>
      </c>
      <c r="W18" s="152">
        <f>IF(W$5&gt;Pil!$D$3,0,IF(FAKTKOL!$V$67=W$5,$B$18*(1+FAKTKOL!$E$7)^W$5,IF(W$5&gt;FAKTKOL!$V$67,IF(FAKTKOL!$W$67=0,0,IF(W$5-FAKTKOL!$V$67=INT((W$5-FAKTKOL!$V$67)/FAKTKOL!$W$67)*FAKTKOL!$W$67,IF(W$5&gt;FAKTKOL!$V$67,$B$18*(1+FAKTKOL!$E$7)^W$5,0),0)),0)))</f>
        <v>0</v>
      </c>
      <c r="X18" s="152">
        <f>IF(X$5&gt;Pil!$D$3,0,IF(FAKTKOL!$V$67=X$5,$B$18*(1+FAKTKOL!$E$7)^X$5,IF(X$5&gt;FAKTKOL!$V$67,IF(FAKTKOL!$W$67=0,0,IF(X$5-FAKTKOL!$V$67=INT((X$5-FAKTKOL!$V$67)/FAKTKOL!$W$67)*FAKTKOL!$W$67,IF(X$5&gt;FAKTKOL!$V$67,$B$18*(1+FAKTKOL!$E$7)^X$5,0),0)),0)))</f>
        <v>0</v>
      </c>
      <c r="Y18" s="152">
        <f>IF(Y$5&gt;Pil!$D$3,0,IF(FAKTKOL!$V$67=Y$5,$B$18*(1+FAKTKOL!$E$7)^Y$5,IF(Y$5&gt;FAKTKOL!$V$67,IF(FAKTKOL!$W$67=0,0,IF(Y$5-FAKTKOL!$V$67=INT((Y$5-FAKTKOL!$V$67)/FAKTKOL!$W$67)*FAKTKOL!$W$67,IF(Y$5&gt;FAKTKOL!$V$67,$B$18*(1+FAKTKOL!$E$7)^Y$5,0),0)),0)))</f>
        <v>0</v>
      </c>
      <c r="Z18" s="152">
        <f>IF(Z$5&gt;Pil!$D$3,0,IF(FAKTKOL!$V$67=Z$5,$B$18*(1+FAKTKOL!$E$7)^Z$5,IF(Z$5&gt;FAKTKOL!$V$67,IF(FAKTKOL!$W$67=0,0,IF(Z$5-FAKTKOL!$V$67=INT((Z$5-FAKTKOL!$V$67)/FAKTKOL!$W$67)*FAKTKOL!$W$67,IF(Z$5&gt;FAKTKOL!$V$67,$B$18*(1+FAKTKOL!$E$7)^Z$5,0),0)),0)))</f>
        <v>0</v>
      </c>
      <c r="AA18" s="152">
        <f>IF(AA$5&gt;Pil!$D$3,0,IF(FAKTKOL!$V$67=AA$5,$B$18*(1+FAKTKOL!$E$7)^AA$5,IF(AA$5&gt;FAKTKOL!$V$67,IF(FAKTKOL!$W$67=0,0,IF(AA$5-FAKTKOL!$V$67=INT((AA$5-FAKTKOL!$V$67)/FAKTKOL!$W$67)*FAKTKOL!$W$67,IF(AA$5&gt;FAKTKOL!$V$67,$B$18*(1+FAKTKOL!$E$7)^AA$5,0),0)),0)))</f>
        <v>0</v>
      </c>
      <c r="AB18" s="152">
        <f>IF(AB$5&gt;Pil!$D$3,0,IF(FAKTKOL!$V$67=AB$5,$B$18*(1+FAKTKOL!$E$7)^AB$5,IF(AB$5&gt;FAKTKOL!$V$67,IF(FAKTKOL!$W$67=0,0,IF(AB$5-FAKTKOL!$V$67=INT((AB$5-FAKTKOL!$V$67)/FAKTKOL!$W$67)*FAKTKOL!$W$67,IF(AB$5&gt;FAKTKOL!$V$67,$B$18*(1+FAKTKOL!$E$7)^AB$5,0),0)),0)))</f>
        <v>0</v>
      </c>
      <c r="AC18" s="152">
        <f>IF(AC$5&gt;Pil!$D$3,0,IF(FAKTKOL!$V$67=AC$5,$B$18*(1+FAKTKOL!$E$7)^AC$5,IF(AC$5&gt;FAKTKOL!$V$67,IF(FAKTKOL!$W$67=0,0,IF(AC$5-FAKTKOL!$V$67=INT((AC$5-FAKTKOL!$V$67)/FAKTKOL!$W$67)*FAKTKOL!$W$67,IF(AC$5&gt;FAKTKOL!$V$67,$B$18*(1+FAKTKOL!$E$7)^AC$5,0),0)),0)))</f>
        <v>0</v>
      </c>
      <c r="AD18" s="152">
        <f>IF(AD$5&gt;Pil!$D$3,0,IF(FAKTKOL!$V$67=AD$5,$B$18*(1+FAKTKOL!$E$7)^AD$5,IF(AD$5&gt;FAKTKOL!$V$67,IF(FAKTKOL!$W$67=0,0,IF(AD$5-FAKTKOL!$V$67=INT((AD$5-FAKTKOL!$V$67)/FAKTKOL!$W$67)*FAKTKOL!$W$67,IF(AD$5&gt;FAKTKOL!$V$67,$B$18*(1+FAKTKOL!$E$7)^AD$5,0),0)),0)))</f>
        <v>0</v>
      </c>
      <c r="AE18" s="152">
        <f>IF(AE$5&gt;Pil!$D$3,0,IF(FAKTKOL!$V$67=AE$5,$B$18*(1+FAKTKOL!$E$7)^AE$5,IF(AE$5&gt;FAKTKOL!$V$67,IF(FAKTKOL!$W$67=0,0,IF(AE$5-FAKTKOL!$V$67=INT((AE$5-FAKTKOL!$V$67)/FAKTKOL!$W$67)*FAKTKOL!$W$67,IF(AE$5&gt;FAKTKOL!$V$67,$B$18*(1+FAKTKOL!$E$7)^AE$5,0),0)),0)))</f>
        <v>0</v>
      </c>
      <c r="AF18" s="152">
        <f>IF(AF$5&gt;Pil!$D$3,0,IF(FAKTKOL!$V$67=AF$5,$B$18*(1+FAKTKOL!$E$7)^AF$5,IF(AF$5&gt;FAKTKOL!$V$67,IF(FAKTKOL!$W$67=0,0,IF(AF$5-FAKTKOL!$V$67=INT((AF$5-FAKTKOL!$V$67)/FAKTKOL!$W$67)*FAKTKOL!$W$67,IF(AF$5&gt;FAKTKOL!$V$67,$B$18*(1+FAKTKOL!$E$7)^AF$5,0),0)),0)))</f>
        <v>0</v>
      </c>
      <c r="AG18" s="152">
        <f>IF(AG$5&gt;Pil!$D$3,0,IF(FAKTKOL!$V$67=AG$5,$B$18*(1+FAKTKOL!$E$7)^AG$5,IF(AG$5&gt;FAKTKOL!$V$67,IF(FAKTKOL!$W$67=0,0,IF(AG$5-FAKTKOL!$V$67=INT((AG$5-FAKTKOL!$V$67)/FAKTKOL!$W$67)*FAKTKOL!$W$67,IF(AG$5&gt;FAKTKOL!$V$67,$B$18*(1+FAKTKOL!$E$7)^AG$5,0),0)),0)))</f>
        <v>0</v>
      </c>
      <c r="AH18" s="152">
        <f>IF(AH$5&gt;Pil!$D$3,0,IF(FAKTKOL!$V$67=AH$5,$B$18*(1+FAKTKOL!$E$7)^AH$5,IF(AH$5&gt;FAKTKOL!$V$67,IF(FAKTKOL!$W$67=0,0,IF(AH$5-FAKTKOL!$V$67=INT((AH$5-FAKTKOL!$V$67)/FAKTKOL!$W$67)*FAKTKOL!$W$67,IF(AH$5&gt;FAKTKOL!$V$67,$B$18*(1+FAKTKOL!$E$7)^AH$5,0),0)),0)))</f>
        <v>0</v>
      </c>
    </row>
    <row r="19" spans="1:34" x14ac:dyDescent="0.2">
      <c r="A19" s="3" t="str">
        <f>FAKTKOL!P68</f>
        <v>logo, år 1</v>
      </c>
      <c r="B19" s="3">
        <f>B18</f>
        <v>242.25</v>
      </c>
      <c r="D19" s="152">
        <f>IF(D$5&gt;Pil!$D$3,0,IF(FAKTKOL!$V$68=D$5,$B$19*(1+FAKTKOL!$E$7)^D$5,IF(D$5&gt;FAKTKOL!$V$68,IF(FAKTKOL!$W$68=0,0,IF(D$5-FAKTKOL!$V$68=INT((D$5-FAKTKOL!$V$68)/FAKTKOL!$W$68)*FAKTKOL!$W$68,IF(D$5&gt;FAKTKOL!$V$68,$B$19*(1+FAKTKOL!$E$7)^D$5,0),0)),0)))</f>
        <v>0</v>
      </c>
      <c r="E19" s="152">
        <f>IF(E$5&gt;Pil!$D$3,0,IF(FAKTKOL!$V$68=E$5,$B$19*(1+FAKTKOL!$E$7)^E$5,IF(E$5&gt;FAKTKOL!$V$68,IF(FAKTKOL!$W$68=0,0,IF(E$5-FAKTKOL!$V$68=INT((E$5-FAKTKOL!$V$68)/FAKTKOL!$W$68)*FAKTKOL!$W$68,IF(E$5&gt;FAKTKOL!$V$68,$B$19*(1+FAKTKOL!$E$7)^E$5,0),0)),0)))</f>
        <v>242.25</v>
      </c>
      <c r="F19" s="152">
        <f>IF(F$5&gt;Pil!$D$3,0,IF(FAKTKOL!$V$68=F$5,$B$19*(1+FAKTKOL!$E$7)^F$5,IF(F$5&gt;FAKTKOL!$V$68,IF(FAKTKOL!$W$68=0,0,IF(F$5-FAKTKOL!$V$68=INT((F$5-FAKTKOL!$V$68)/FAKTKOL!$W$68)*FAKTKOL!$W$68,IF(F$5&gt;FAKTKOL!$V$68,$B$19*(1+FAKTKOL!$E$7)^F$5,0),0)),0)))</f>
        <v>0</v>
      </c>
      <c r="G19" s="214">
        <f>IF(G$5&gt;Pil!$D$3,0,IF(FAKTKOL!$V$68=G$5,$B$19*(1+FAKTKOL!$E$7)^G$5,IF(G$5&gt;FAKTKOL!$V$68,IF(FAKTKOL!$W$68=0,0,IF(G$5-FAKTKOL!$V$68=INT((G$5-FAKTKOL!$V$68)/FAKTKOL!$W$68)*FAKTKOL!$W$68,IF(G$5&gt;FAKTKOL!$V$68,$B$19*(1+FAKTKOL!$E$7)^G$5,0),0)),0)))</f>
        <v>0</v>
      </c>
      <c r="H19" s="152">
        <f>IF(H$5&gt;Pil!$D$3,0,IF(FAKTKOL!$V$68=H$5,$B$19*(1+FAKTKOL!$E$7)^H$5,IF(H$5&gt;FAKTKOL!$V$68,IF(FAKTKOL!$W$68=0,0,IF(H$5-FAKTKOL!$V$68=INT((H$5-FAKTKOL!$V$68)/FAKTKOL!$W$68)*FAKTKOL!$W$68,IF(H$5&gt;FAKTKOL!$V$68,$B$19*(1+FAKTKOL!$E$7)^H$5,0),0)),0)))</f>
        <v>0</v>
      </c>
      <c r="I19" s="152">
        <f>IF(I$5&gt;Pil!$D$3,0,IF(FAKTKOL!$V$68=I$5,$B$19*(1+FAKTKOL!$E$7)^I$5,IF(I$5&gt;FAKTKOL!$V$68,IF(FAKTKOL!$W$68=0,0,IF(I$5-FAKTKOL!$V$68=INT((I$5-FAKTKOL!$V$68)/FAKTKOL!$W$68)*FAKTKOL!$W$68,IF(I$5&gt;FAKTKOL!$V$68,$B$19*(1+FAKTKOL!$E$7)^I$5,0),0)),0)))</f>
        <v>0</v>
      </c>
      <c r="J19" s="214">
        <f>IF(J$5&gt;Pil!$D$3,0,IF(FAKTKOL!$V$68=J$5,$B$19*(1+FAKTKOL!$E$7)^J$5,IF(J$5&gt;FAKTKOL!$V$68,IF(FAKTKOL!$W$68=0,0,IF(J$5-FAKTKOL!$V$68=INT((J$5-FAKTKOL!$V$68)/FAKTKOL!$W$68)*FAKTKOL!$W$68,IF(J$5&gt;FAKTKOL!$V$68,$B$19*(1+FAKTKOL!$E$7)^J$5,0),0)),0)))</f>
        <v>0</v>
      </c>
      <c r="K19" s="152">
        <f>IF(K$5&gt;Pil!$D$3,0,IF(FAKTKOL!$V$68=K$5,$B$19*(1+FAKTKOL!$E$7)^K$5,IF(K$5&gt;FAKTKOL!$V$68,IF(FAKTKOL!$W$68=0,0,IF(K$5-FAKTKOL!$V$68=INT((K$5-FAKTKOL!$V$68)/FAKTKOL!$W$68)*FAKTKOL!$W$68,IF(K$5&gt;FAKTKOL!$V$68,$B$19*(1+FAKTKOL!$E$7)^K$5,0),0)),0)))</f>
        <v>0</v>
      </c>
      <c r="L19" s="152">
        <f>IF(L$5&gt;Pil!$D$3,0,IF(FAKTKOL!$V$68=L$5,$B$19*(1+FAKTKOL!$E$7)^L$5,IF(L$5&gt;FAKTKOL!$V$68,IF(FAKTKOL!$W$68=0,0,IF(L$5-FAKTKOL!$V$68=INT((L$5-FAKTKOL!$V$68)/FAKTKOL!$W$68)*FAKTKOL!$W$68,IF(L$5&gt;FAKTKOL!$V$68,$B$19*(1+FAKTKOL!$E$7)^L$5,0),0)),0)))</f>
        <v>0</v>
      </c>
      <c r="M19" s="214">
        <f>IF(M$5&gt;Pil!$D$3,0,IF(FAKTKOL!$V$68=M$5,$B$19*(1+FAKTKOL!$E$7)^M$5,IF(M$5&gt;FAKTKOL!$V$68,IF(FAKTKOL!$W$68=0,0,IF(M$5-FAKTKOL!$V$68=INT((M$5-FAKTKOL!$V$68)/FAKTKOL!$W$68)*FAKTKOL!$W$68,IF(M$5&gt;FAKTKOL!$V$68,$B$19*(1+FAKTKOL!$E$7)^M$5,0),0)),0)))</f>
        <v>0</v>
      </c>
      <c r="N19" s="152">
        <f>IF(N$5&gt;Pil!$D$3,0,IF(FAKTKOL!$V$68=N$5,$B$19*(1+FAKTKOL!$E$7)^N$5,IF(N$5&gt;FAKTKOL!$V$68,IF(FAKTKOL!$W$68=0,0,IF(N$5-FAKTKOL!$V$68=INT((N$5-FAKTKOL!$V$68)/FAKTKOL!$W$68)*FAKTKOL!$W$68,IF(N$5&gt;FAKTKOL!$V$68,$B$19*(1+FAKTKOL!$E$7)^N$5,0),0)),0)))</f>
        <v>0</v>
      </c>
      <c r="O19" s="152">
        <f>IF(O$5&gt;Pil!$D$3,0,IF(FAKTKOL!$V$68=O$5,$B$19*(1+FAKTKOL!$E$7)^O$5,IF(O$5&gt;FAKTKOL!$V$68,IF(FAKTKOL!$W$68=0,0,IF(O$5-FAKTKOL!$V$68=INT((O$5-FAKTKOL!$V$68)/FAKTKOL!$W$68)*FAKTKOL!$W$68,IF(O$5&gt;FAKTKOL!$V$68,$B$19*(1+FAKTKOL!$E$7)^O$5,0),0)),0)))</f>
        <v>0</v>
      </c>
      <c r="P19" s="152">
        <f>IF(P$5&gt;Pil!$D$3,0,IF(FAKTKOL!$V$68=P$5,$B$19*(1+FAKTKOL!$E$7)^P$5,IF(P$5&gt;FAKTKOL!$V$68,IF(FAKTKOL!$W$68=0,0,IF(P$5-FAKTKOL!$V$68=INT((P$5-FAKTKOL!$V$68)/FAKTKOL!$W$68)*FAKTKOL!$W$68,IF(P$5&gt;FAKTKOL!$V$68,$B$19*(1+FAKTKOL!$E$7)^P$5,0),0)),0)))</f>
        <v>0</v>
      </c>
      <c r="Q19" s="152">
        <f>IF(Q$5&gt;Pil!$D$3,0,IF(FAKTKOL!$V$68=Q$5,$B$19*(1+FAKTKOL!$E$7)^Q$5,IF(Q$5&gt;FAKTKOL!$V$68,IF(FAKTKOL!$W$68=0,0,IF(Q$5-FAKTKOL!$V$68=INT((Q$5-FAKTKOL!$V$68)/FAKTKOL!$W$68)*FAKTKOL!$W$68,IF(Q$5&gt;FAKTKOL!$V$68,$B$19*(1+FAKTKOL!$E$7)^Q$5,0),0)),0)))</f>
        <v>0</v>
      </c>
      <c r="R19" s="152">
        <f>IF(R$5&gt;Pil!$D$3,0,IF(FAKTKOL!$V$68=R$5,$B$19*(1+FAKTKOL!$E$7)^R$5,IF(R$5&gt;FAKTKOL!$V$68,IF(FAKTKOL!$W$68=0,0,IF(R$5-FAKTKOL!$V$68=INT((R$5-FAKTKOL!$V$68)/FAKTKOL!$W$68)*FAKTKOL!$W$68,IF(R$5&gt;FAKTKOL!$V$68,$B$19*(1+FAKTKOL!$E$7)^R$5,0),0)),0)))</f>
        <v>0</v>
      </c>
      <c r="S19" s="152">
        <f>IF(S$5&gt;Pil!$D$3,0,IF(FAKTKOL!$V$68=S$5,$B$19*(1+FAKTKOL!$E$7)^S$5,IF(S$5&gt;FAKTKOL!$V$68,IF(FAKTKOL!$W$68=0,0,IF(S$5-FAKTKOL!$V$68=INT((S$5-FAKTKOL!$V$68)/FAKTKOL!$W$68)*FAKTKOL!$W$68,IF(S$5&gt;FAKTKOL!$V$68,$B$19*(1+FAKTKOL!$E$7)^S$5,0),0)),0)))</f>
        <v>0</v>
      </c>
      <c r="T19" s="214">
        <f>IF(T$5&gt;Pil!$D$3,0,IF(FAKTKOL!$V$68=T$5,$B$19*(1+FAKTKOL!$E$7)^T$5,IF(T$5&gt;FAKTKOL!$V$68,IF(FAKTKOL!$W$68=0,0,IF(T$5-FAKTKOL!$V$68=INT((T$5-FAKTKOL!$V$68)/FAKTKOL!$W$68)*FAKTKOL!$W$68,IF(T$5&gt;FAKTKOL!$V$68,$B$19*(1+FAKTKOL!$E$7)^T$5,0),0)),0)))</f>
        <v>0</v>
      </c>
      <c r="U19" s="152">
        <f>IF(U$5&gt;Pil!$D$3,0,IF(FAKTKOL!$V$68=U$5,$B$19*(1+FAKTKOL!$E$7)^U$5,IF(U$5&gt;FAKTKOL!$V$68,IF(FAKTKOL!$W$68=0,0,IF(U$5-FAKTKOL!$V$68=INT((U$5-FAKTKOL!$V$68)/FAKTKOL!$W$68)*FAKTKOL!$W$68,IF(U$5&gt;FAKTKOL!$V$68,$B$19*(1+FAKTKOL!$E$7)^U$5,0),0)),0)))</f>
        <v>0</v>
      </c>
      <c r="V19" s="214">
        <f>IF(V$5&gt;Pil!$D$3,0,IF(FAKTKOL!$V$68=V$5,$B$19*(1+FAKTKOL!$E$7)^V$5,IF(V$5&gt;FAKTKOL!$V$68,IF(FAKTKOL!$W$68=0,0,IF(V$5-FAKTKOL!$V$68=INT((V$5-FAKTKOL!$V$68)/FAKTKOL!$W$68)*FAKTKOL!$W$68,IF(V$5&gt;FAKTKOL!$V$68,$B$19*(1+FAKTKOL!$E$7)^V$5,0),0)),0)))</f>
        <v>0</v>
      </c>
      <c r="W19" s="152">
        <f>IF(W$5&gt;Pil!$D$3,0,IF(FAKTKOL!$V$68=W$5,$B$19*(1+FAKTKOL!$E$7)^W$5,IF(W$5&gt;FAKTKOL!$V$68,IF(FAKTKOL!$W$68=0,0,IF(W$5-FAKTKOL!$V$68=INT((W$5-FAKTKOL!$V$68)/FAKTKOL!$W$68)*FAKTKOL!$W$68,IF(W$5&gt;FAKTKOL!$V$68,$B$19*(1+FAKTKOL!$E$7)^W$5,0),0)),0)))</f>
        <v>0</v>
      </c>
      <c r="X19" s="152">
        <f>IF(X$5&gt;Pil!$D$3,0,IF(FAKTKOL!$V$68=X$5,$B$19*(1+FAKTKOL!$E$7)^X$5,IF(X$5&gt;FAKTKOL!$V$68,IF(FAKTKOL!$W$68=0,0,IF(X$5-FAKTKOL!$V$68=INT((X$5-FAKTKOL!$V$68)/FAKTKOL!$W$68)*FAKTKOL!$W$68,IF(X$5&gt;FAKTKOL!$V$68,$B$19*(1+FAKTKOL!$E$7)^X$5,0),0)),0)))</f>
        <v>0</v>
      </c>
      <c r="Y19" s="152">
        <f>IF(Y$5&gt;Pil!$D$3,0,IF(FAKTKOL!$V$68=Y$5,$B$19*(1+FAKTKOL!$E$7)^Y$5,IF(Y$5&gt;FAKTKOL!$V$68,IF(FAKTKOL!$W$68=0,0,IF(Y$5-FAKTKOL!$V$68=INT((Y$5-FAKTKOL!$V$68)/FAKTKOL!$W$68)*FAKTKOL!$W$68,IF(Y$5&gt;FAKTKOL!$V$68,$B$19*(1+FAKTKOL!$E$7)^Y$5,0),0)),0)))</f>
        <v>0</v>
      </c>
      <c r="Z19" s="152">
        <f>IF(Z$5&gt;Pil!$D$3,0,IF(FAKTKOL!$V$68=Z$5,$B$19*(1+FAKTKOL!$E$7)^Z$5,IF(Z$5&gt;FAKTKOL!$V$68,IF(FAKTKOL!$W$68=0,0,IF(Z$5-FAKTKOL!$V$68=INT((Z$5-FAKTKOL!$V$68)/FAKTKOL!$W$68)*FAKTKOL!$W$68,IF(Z$5&gt;FAKTKOL!$V$68,$B$19*(1+FAKTKOL!$E$7)^Z$5,0),0)),0)))</f>
        <v>0</v>
      </c>
      <c r="AA19" s="152">
        <f>IF(AA$5&gt;Pil!$D$3,0,IF(FAKTKOL!$V$68=AA$5,$B$19*(1+FAKTKOL!$E$7)^AA$5,IF(AA$5&gt;FAKTKOL!$V$68,IF(FAKTKOL!$W$68=0,0,IF(AA$5-FAKTKOL!$V$68=INT((AA$5-FAKTKOL!$V$68)/FAKTKOL!$W$68)*FAKTKOL!$W$68,IF(AA$5&gt;FAKTKOL!$V$68,$B$19*(1+FAKTKOL!$E$7)^AA$5,0),0)),0)))</f>
        <v>0</v>
      </c>
      <c r="AB19" s="152">
        <f>IF(AB$5&gt;Pil!$D$3,0,IF(FAKTKOL!$V$68=AB$5,$B$19*(1+FAKTKOL!$E$7)^AB$5,IF(AB$5&gt;FAKTKOL!$V$68,IF(FAKTKOL!$W$68=0,0,IF(AB$5-FAKTKOL!$V$68=INT((AB$5-FAKTKOL!$V$68)/FAKTKOL!$W$68)*FAKTKOL!$W$68,IF(AB$5&gt;FAKTKOL!$V$68,$B$19*(1+FAKTKOL!$E$7)^AB$5,0),0)),0)))</f>
        <v>0</v>
      </c>
      <c r="AC19" s="152">
        <f>IF(AC$5&gt;Pil!$D$3,0,IF(FAKTKOL!$V$68=AC$5,$B$19*(1+FAKTKOL!$E$7)^AC$5,IF(AC$5&gt;FAKTKOL!$V$68,IF(FAKTKOL!$W$68=0,0,IF(AC$5-FAKTKOL!$V$68=INT((AC$5-FAKTKOL!$V$68)/FAKTKOL!$W$68)*FAKTKOL!$W$68,IF(AC$5&gt;FAKTKOL!$V$68,$B$19*(1+FAKTKOL!$E$7)^AC$5,0),0)),0)))</f>
        <v>0</v>
      </c>
      <c r="AD19" s="152">
        <f>IF(AD$5&gt;Pil!$D$3,0,IF(FAKTKOL!$V$68=AD$5,$B$19*(1+FAKTKOL!$E$7)^AD$5,IF(AD$5&gt;FAKTKOL!$V$68,IF(FAKTKOL!$W$68=0,0,IF(AD$5-FAKTKOL!$V$68=INT((AD$5-FAKTKOL!$V$68)/FAKTKOL!$W$68)*FAKTKOL!$W$68,IF(AD$5&gt;FAKTKOL!$V$68,$B$19*(1+FAKTKOL!$E$7)^AD$5,0),0)),0)))</f>
        <v>0</v>
      </c>
      <c r="AE19" s="152">
        <f>IF(AE$5&gt;Pil!$D$3,0,IF(FAKTKOL!$V$68=AE$5,$B$19*(1+FAKTKOL!$E$7)^AE$5,IF(AE$5&gt;FAKTKOL!$V$68,IF(FAKTKOL!$W$68=0,0,IF(AE$5-FAKTKOL!$V$68=INT((AE$5-FAKTKOL!$V$68)/FAKTKOL!$W$68)*FAKTKOL!$W$68,IF(AE$5&gt;FAKTKOL!$V$68,$B$19*(1+FAKTKOL!$E$7)^AE$5,0),0)),0)))</f>
        <v>0</v>
      </c>
      <c r="AF19" s="152">
        <f>IF(AF$5&gt;Pil!$D$3,0,IF(FAKTKOL!$V$68=AF$5,$B$19*(1+FAKTKOL!$E$7)^AF$5,IF(AF$5&gt;FAKTKOL!$V$68,IF(FAKTKOL!$W$68=0,0,IF(AF$5-FAKTKOL!$V$68=INT((AF$5-FAKTKOL!$V$68)/FAKTKOL!$W$68)*FAKTKOL!$W$68,IF(AF$5&gt;FAKTKOL!$V$68,$B$19*(1+FAKTKOL!$E$7)^AF$5,0),0)),0)))</f>
        <v>0</v>
      </c>
      <c r="AG19" s="152">
        <f>IF(AG$5&gt;Pil!$D$3,0,IF(FAKTKOL!$V$68=AG$5,$B$19*(1+FAKTKOL!$E$7)^AG$5,IF(AG$5&gt;FAKTKOL!$V$68,IF(FAKTKOL!$W$68=0,0,IF(AG$5-FAKTKOL!$V$68=INT((AG$5-FAKTKOL!$V$68)/FAKTKOL!$W$68)*FAKTKOL!$W$68,IF(AG$5&gt;FAKTKOL!$V$68,$B$19*(1+FAKTKOL!$E$7)^AG$5,0),0)),0)))</f>
        <v>0</v>
      </c>
      <c r="AH19" s="152">
        <f>IF(AH$5&gt;Pil!$D$3,0,IF(FAKTKOL!$V$68=AH$5,$B$19*(1+FAKTKOL!$E$7)^AH$5,IF(AH$5&gt;FAKTKOL!$V$68,IF(FAKTKOL!$W$68=0,0,IF(AH$5-FAKTKOL!$V$68=INT((AH$5-FAKTKOL!$V$68)/FAKTKOL!$W$68)*FAKTKOL!$W$68,IF(AH$5&gt;FAKTKOL!$V$68,$B$19*(1+FAKTKOL!$E$7)^AH$5,0),0)),0)))</f>
        <v>0</v>
      </c>
    </row>
    <row r="20" spans="1:34" x14ac:dyDescent="0.2">
      <c r="A20" s="225" t="str">
        <f>FAKTKOL!P69</f>
        <v>ATR glyphosat 480, høstår</v>
      </c>
      <c r="B20" s="3">
        <f>Pil!F32*Pil!E32</f>
        <v>176.20999999999998</v>
      </c>
      <c r="D20" s="152">
        <f>IF(D49&lt;=0,IF(D$5&gt;Pil!$D$3,0,IF(FAKTKOL!$V$69=D$5,$B$20*(1+FAKTKOL!$E$7)^D$5,IF(D$5&gt;FAKTKOL!$V$69,IF(FAKTKOL!$W$69=0,0,IF(D$5-FAKTKOL!$V$69=INT((D$5-FAKTKOL!$V$69)/FAKTKOL!$W$69)*FAKTKOL!$W$69,IF(D$5&gt;FAKTKOL!$V$69,$B$20*(1+FAKTKOL!$E$7)^D$5,0),0)),0))),0)</f>
        <v>0</v>
      </c>
      <c r="E20" s="152">
        <f>IF(E49&lt;=0,IF(E$5&gt;Pil!$D$3,0,IF(FAKTKOL!$V$69=E$5,$B$20*(1+FAKTKOL!$E$7)^E$5,IF(E$5&gt;FAKTKOL!$V$69,IF(FAKTKOL!$W$69=0,0,IF(E$5-FAKTKOL!$V$69=INT((E$5-FAKTKOL!$V$69)/FAKTKOL!$W$69)*FAKTKOL!$W$69,IF(E$5&gt;FAKTKOL!$V$69,$B$20*(1+FAKTKOL!$E$7)^E$5,0),0)),0))),0)</f>
        <v>0</v>
      </c>
      <c r="F20" s="152">
        <f>IF(F49&lt;=0,IF(F$5&gt;Pil!$D$3,0,IF(FAKTKOL!$V$69=F$5,$B$20*(1+FAKTKOL!$E$7)^F$5,IF(F$5&gt;FAKTKOL!$V$69,IF(FAKTKOL!$W$69=0,0,IF(F$5-FAKTKOL!$V$69=INT((F$5-FAKTKOL!$V$69)/FAKTKOL!$W$69)*FAKTKOL!$W$69,IF(F$5&gt;FAKTKOL!$V$69,$B$20*(1+FAKTKOL!$E$7)^F$5,0),0)),0))),0)</f>
        <v>0</v>
      </c>
      <c r="G20" s="214">
        <f>IF(G49&lt;=0,IF(G$5&gt;Pil!$D$3,0,IF(FAKTKOL!$V$69=G$5,$B$20*(1+FAKTKOL!$E$7)^G$5,IF(G$5&gt;FAKTKOL!$V$69,IF(FAKTKOL!$W$69=0,0,IF(G$5-FAKTKOL!$V$69=INT((G$5-FAKTKOL!$V$69)/FAKTKOL!$W$69)*FAKTKOL!$W$69,IF(G$5&gt;FAKTKOL!$V$69,$B$20*(1+FAKTKOL!$E$7)^G$5,0),0)),0))),0)</f>
        <v>176.20999999999998</v>
      </c>
      <c r="H20" s="152">
        <f>IF(H49&lt;=0,IF(H$5&gt;Pil!$D$3,0,IF(FAKTKOL!$V$69=H$5,$B$20*(1+FAKTKOL!$E$7)^H$5,IF(H$5&gt;FAKTKOL!$V$69,IF(FAKTKOL!$W$69=0,0,IF(H$5-FAKTKOL!$V$69=INT((H$5-FAKTKOL!$V$69)/FAKTKOL!$W$69)*FAKTKOL!$W$69,IF(H$5&gt;FAKTKOL!$V$69,$B$20*(1+FAKTKOL!$E$7)^H$5,0),0)),0))),0)</f>
        <v>0</v>
      </c>
      <c r="I20" s="152">
        <f>IF(I49&lt;=0,IF(I$5&gt;Pil!$D$3,0,IF(FAKTKOL!$V$69=I$5,$B$20*(1+FAKTKOL!$E$7)^I$5,IF(I$5&gt;FAKTKOL!$V$69,IF(FAKTKOL!$W$69=0,0,IF(I$5-FAKTKOL!$V$69=INT((I$5-FAKTKOL!$V$69)/FAKTKOL!$W$69)*FAKTKOL!$W$69,IF(I$5&gt;FAKTKOL!$V$69,$B$20*(1+FAKTKOL!$E$7)^I$5,0),0)),0))),0)</f>
        <v>0</v>
      </c>
      <c r="J20" s="214">
        <f>IF(J49&lt;=0,IF(J$5&gt;Pil!$D$3,0,IF(FAKTKOL!$V$69=J$5,$B$20*(1+FAKTKOL!$E$7)^J$5,IF(J$5&gt;FAKTKOL!$V$69,IF(FAKTKOL!$W$69=0,0,IF(J$5-FAKTKOL!$V$69=INT((J$5-FAKTKOL!$V$69)/FAKTKOL!$W$69)*FAKTKOL!$W$69,IF(J$5&gt;FAKTKOL!$V$69,$B$20*(1+FAKTKOL!$E$7)^J$5,0),0)),0))),0)</f>
        <v>176.20999999999998</v>
      </c>
      <c r="K20" s="152">
        <f>IF(K49&lt;=0,IF(K$5&gt;Pil!$D$3,0,IF(FAKTKOL!$V$69=K$5,$B$20*(1+FAKTKOL!$E$7)^K$5,IF(K$5&gt;FAKTKOL!$V$69,IF(FAKTKOL!$W$69=0,0,IF(K$5-FAKTKOL!$V$69=INT((K$5-FAKTKOL!$V$69)/FAKTKOL!$W$69)*FAKTKOL!$W$69,IF(K$5&gt;FAKTKOL!$V$69,$B$20*(1+FAKTKOL!$E$7)^K$5,0),0)),0))),0)</f>
        <v>0</v>
      </c>
      <c r="L20" s="152">
        <f>IF(L49&lt;=0,IF(L$5&gt;Pil!$D$3,0,IF(FAKTKOL!$V$69=L$5,$B$20*(1+FAKTKOL!$E$7)^L$5,IF(L$5&gt;FAKTKOL!$V$69,IF(FAKTKOL!$W$69=0,0,IF(L$5-FAKTKOL!$V$69=INT((L$5-FAKTKOL!$V$69)/FAKTKOL!$W$69)*FAKTKOL!$W$69,IF(L$5&gt;FAKTKOL!$V$69,$B$20*(1+FAKTKOL!$E$7)^L$5,0),0)),0))),0)</f>
        <v>0</v>
      </c>
      <c r="M20" s="214">
        <f>IF(M49&lt;=0,IF(M$5&gt;Pil!$D$3,0,IF(FAKTKOL!$V$69=M$5,$B$20*(1+FAKTKOL!$E$7)^M$5,IF(M$5&gt;FAKTKOL!$V$69,IF(FAKTKOL!$W$69=0,0,IF(M$5-FAKTKOL!$V$69=INT((M$5-FAKTKOL!$V$69)/FAKTKOL!$W$69)*FAKTKOL!$W$69,IF(M$5&gt;FAKTKOL!$V$69,$B$20*(1+FAKTKOL!$E$7)^M$5,0),0)),0))),0)</f>
        <v>176.20999999999998</v>
      </c>
      <c r="N20" s="152">
        <f>IF(N49&lt;=0,IF(N$5&gt;Pil!$D$3,0,IF(FAKTKOL!$V$69=N$5,$B$20*(1+FAKTKOL!$E$7)^N$5,IF(N$5&gt;FAKTKOL!$V$69,IF(FAKTKOL!$W$69=0,0,IF(N$5-FAKTKOL!$V$69=INT((N$5-FAKTKOL!$V$69)/FAKTKOL!$W$69)*FAKTKOL!$W$69,IF(N$5&gt;FAKTKOL!$V$69,$B$20*(1+FAKTKOL!$E$7)^N$5,0),0)),0))),0)</f>
        <v>0</v>
      </c>
      <c r="O20" s="152">
        <f>IF(O49&lt;=0,IF(O$5&gt;Pil!$D$3,0,IF(FAKTKOL!$V$69=O$5,$B$20*(1+FAKTKOL!$E$7)^O$5,IF(O$5&gt;FAKTKOL!$V$69,IF(FAKTKOL!$W$69=0,0,IF(O$5-FAKTKOL!$V$69=INT((O$5-FAKTKOL!$V$69)/FAKTKOL!$W$69)*FAKTKOL!$W$69,IF(O$5&gt;FAKTKOL!$V$69,$B$20*(1+FAKTKOL!$E$7)^O$5,0),0)),0))),0)</f>
        <v>0</v>
      </c>
      <c r="P20" s="152">
        <f>IF(P49&lt;=0,IF(P$5&gt;Pil!$D$3,0,IF(FAKTKOL!$V$69=P$5,$B$20*(1+FAKTKOL!$E$7)^P$5,IF(P$5&gt;FAKTKOL!$V$69,IF(FAKTKOL!$W$69=0,0,IF(P$5-FAKTKOL!$V$69=INT((P$5-FAKTKOL!$V$69)/FAKTKOL!$W$69)*FAKTKOL!$W$69,IF(P$5&gt;FAKTKOL!$V$69,$B$20*(1+FAKTKOL!$E$7)^P$5,0),0)),0))),0)</f>
        <v>176.20999999999998</v>
      </c>
      <c r="Q20" s="152">
        <f>IF(Q49&lt;=0,IF(Q$5&gt;Pil!$D$3,0,IF(FAKTKOL!$V$69=Q$5,$B$20*(1+FAKTKOL!$E$7)^Q$5,IF(Q$5&gt;FAKTKOL!$V$69,IF(FAKTKOL!$W$69=0,0,IF(Q$5-FAKTKOL!$V$69=INT((Q$5-FAKTKOL!$V$69)/FAKTKOL!$W$69)*FAKTKOL!$W$69,IF(Q$5&gt;FAKTKOL!$V$69,$B$20*(1+FAKTKOL!$E$7)^Q$5,0),0)),0))),0)</f>
        <v>0</v>
      </c>
      <c r="R20" s="152">
        <f>IF(R49&lt;=0,IF(R$5&gt;Pil!$D$3,0,IF(FAKTKOL!$V$69=R$5,$B$20*(1+FAKTKOL!$E$7)^R$5,IF(R$5&gt;FAKTKOL!$V$69,IF(FAKTKOL!$W$69=0,0,IF(R$5-FAKTKOL!$V$69=INT((R$5-FAKTKOL!$V$69)/FAKTKOL!$W$69)*FAKTKOL!$W$69,IF(R$5&gt;FAKTKOL!$V$69,$B$20*(1+FAKTKOL!$E$7)^R$5,0),0)),0))),0)</f>
        <v>0</v>
      </c>
      <c r="S20" s="152">
        <f>IF(S49&lt;=0,IF(S$5&gt;Pil!$D$3,0,IF(FAKTKOL!$V$69=S$5,$B$20*(1+FAKTKOL!$E$7)^S$5,IF(S$5&gt;FAKTKOL!$V$69,IF(FAKTKOL!$W$69=0,0,IF(S$5-FAKTKOL!$V$69=INT((S$5-FAKTKOL!$V$69)/FAKTKOL!$W$69)*FAKTKOL!$W$69,IF(S$5&gt;FAKTKOL!$V$69,$B$20*(1+FAKTKOL!$E$7)^S$5,0),0)),0))),0)</f>
        <v>176.20999999999998</v>
      </c>
      <c r="T20" s="214">
        <f>IF(T49&lt;=0,IF(T$5&gt;Pil!$D$3,0,IF(FAKTKOL!$V$69=T$5,$B$20*(1+FAKTKOL!$E$7)^T$5,IF(T$5&gt;FAKTKOL!$V$69,IF(FAKTKOL!$W$69=0,0,IF(T$5-FAKTKOL!$V$69=INT((T$5-FAKTKOL!$V$69)/FAKTKOL!$W$69)*FAKTKOL!$W$69,IF(T$5&gt;FAKTKOL!$V$69,$B$20*(1+FAKTKOL!$E$7)^T$5,0),0)),0))),0)</f>
        <v>0</v>
      </c>
      <c r="U20" s="152">
        <f>IF(U49&lt;=0,IF(U$5&gt;Pil!$D$3,0,IF(FAKTKOL!$V$69=U$5,$B$20*(1+FAKTKOL!$E$7)^U$5,IF(U$5&gt;FAKTKOL!$V$69,IF(FAKTKOL!$W$69=0,0,IF(U$5-FAKTKOL!$V$69=INT((U$5-FAKTKOL!$V$69)/FAKTKOL!$W$69)*FAKTKOL!$W$69,IF(U$5&gt;FAKTKOL!$V$69,$B$20*(1+FAKTKOL!$E$7)^U$5,0),0)),0))),0)</f>
        <v>0</v>
      </c>
      <c r="V20" s="214">
        <f>IF(V49&lt;=0,IF(V$5&gt;Pil!$D$3,0,IF(FAKTKOL!$V$69=V$5,$B$20*(1+FAKTKOL!$E$7)^V$5,IF(V$5&gt;FAKTKOL!$V$69,IF(FAKTKOL!$W$69=0,0,IF(V$5-FAKTKOL!$V$69=INT((V$5-FAKTKOL!$V$69)/FAKTKOL!$W$69)*FAKTKOL!$W$69,IF(V$5&gt;FAKTKOL!$V$69,$B$20*(1+FAKTKOL!$E$7)^V$5,0),0)),0))),0)</f>
        <v>0</v>
      </c>
      <c r="W20" s="152">
        <f>IF(W49&lt;=0,IF(W$5&gt;Pil!$D$3,0,IF(FAKTKOL!$V$69=W$5,$B$20*(1+FAKTKOL!$E$7)^W$5,IF(W$5&gt;FAKTKOL!$V$69,IF(FAKTKOL!$W$69=0,0,IF(W$5-FAKTKOL!$V$69=INT((W$5-FAKTKOL!$V$69)/FAKTKOL!$W$69)*FAKTKOL!$W$69,IF(W$5&gt;FAKTKOL!$V$69,$B$20*(1+FAKTKOL!$E$7)^W$5,0),0)),0))),0)</f>
        <v>0</v>
      </c>
      <c r="X20" s="152">
        <f>IF(X49&lt;=0,IF(X$5&gt;Pil!$D$3,0,IF(FAKTKOL!$V$69=X$5,$B$20*(1+FAKTKOL!$E$7)^X$5,IF(X$5&gt;FAKTKOL!$V$69,IF(FAKTKOL!$W$69=0,0,IF(X$5-FAKTKOL!$V$69=INT((X$5-FAKTKOL!$V$69)/FAKTKOL!$W$69)*FAKTKOL!$W$69,IF(X$5&gt;FAKTKOL!$V$69,$B$20*(1+FAKTKOL!$E$7)^X$5,0),0)),0))),0)</f>
        <v>0</v>
      </c>
      <c r="Y20" s="152">
        <f>IF(Y49&lt;=0,IF(Y$5&gt;Pil!$D$3,0,IF(FAKTKOL!$V$69=Y$5,$B$20*(1+FAKTKOL!$E$7)^Y$5,IF(Y$5&gt;FAKTKOL!$V$69,IF(FAKTKOL!$W$69=0,0,IF(Y$5-FAKTKOL!$V$69=INT((Y$5-FAKTKOL!$V$69)/FAKTKOL!$W$69)*FAKTKOL!$W$69,IF(Y$5&gt;FAKTKOL!$V$69,$B$20*(1+FAKTKOL!$E$7)^Y$5,0),0)),0))),0)</f>
        <v>0</v>
      </c>
      <c r="Z20" s="152">
        <f>IF(Z49&lt;=0,IF(Z$5&gt;Pil!$D$3,0,IF(FAKTKOL!$V$69=Z$5,$B$20*(1+FAKTKOL!$E$7)^Z$5,IF(Z$5&gt;FAKTKOL!$V$69,IF(FAKTKOL!$W$69=0,0,IF(Z$5-FAKTKOL!$V$69=INT((Z$5-FAKTKOL!$V$69)/FAKTKOL!$W$69)*FAKTKOL!$W$69,IF(Z$5&gt;FAKTKOL!$V$69,$B$20*(1+FAKTKOL!$E$7)^Z$5,0),0)),0))),0)</f>
        <v>0</v>
      </c>
      <c r="AA20" s="152">
        <f>IF(AA49&lt;=0,IF(AA$5&gt;Pil!$D$3,0,IF(FAKTKOL!$V$69=AA$5,$B$20*(1+FAKTKOL!$E$7)^AA$5,IF(AA$5&gt;FAKTKOL!$V$69,IF(FAKTKOL!$W$69=0,0,IF(AA$5-FAKTKOL!$V$69=INT((AA$5-FAKTKOL!$V$69)/FAKTKOL!$W$69)*FAKTKOL!$W$69,IF(AA$5&gt;FAKTKOL!$V$69,$B$20*(1+FAKTKOL!$E$7)^AA$5,0),0)),0))),0)</f>
        <v>0</v>
      </c>
      <c r="AB20" s="152">
        <f>IF(AB49&lt;=0,IF(AB$5&gt;Pil!$D$3,0,IF(FAKTKOL!$V$69=AB$5,$B$20*(1+FAKTKOL!$E$7)^AB$5,IF(AB$5&gt;FAKTKOL!$V$69,IF(FAKTKOL!$W$69=0,0,IF(AB$5-FAKTKOL!$V$69=INT((AB$5-FAKTKOL!$V$69)/FAKTKOL!$W$69)*FAKTKOL!$W$69,IF(AB$5&gt;FAKTKOL!$V$69,$B$20*(1+FAKTKOL!$E$7)^AB$5,0),0)),0))),0)</f>
        <v>0</v>
      </c>
      <c r="AC20" s="152">
        <f>IF(AC49&lt;=0,IF(AC$5&gt;Pil!$D$3,0,IF(FAKTKOL!$V$69=AC$5,$B$20*(1+FAKTKOL!$E$7)^AC$5,IF(AC$5&gt;FAKTKOL!$V$69,IF(FAKTKOL!$W$69=0,0,IF(AC$5-FAKTKOL!$V$69=INT((AC$5-FAKTKOL!$V$69)/FAKTKOL!$W$69)*FAKTKOL!$W$69,IF(AC$5&gt;FAKTKOL!$V$69,$B$20*(1+FAKTKOL!$E$7)^AC$5,0),0)),0))),0)</f>
        <v>0</v>
      </c>
      <c r="AD20" s="152">
        <f>IF(AD49&lt;=0,IF(AD$5&gt;Pil!$D$3,0,IF(FAKTKOL!$V$69=AD$5,$B$20*(1+FAKTKOL!$E$7)^AD$5,IF(AD$5&gt;FAKTKOL!$V$69,IF(FAKTKOL!$W$69=0,0,IF(AD$5-FAKTKOL!$V$69=INT((AD$5-FAKTKOL!$V$69)/FAKTKOL!$W$69)*FAKTKOL!$W$69,IF(AD$5&gt;FAKTKOL!$V$69,$B$20*(1+FAKTKOL!$E$7)^AD$5,0),0)),0))),0)</f>
        <v>0</v>
      </c>
      <c r="AE20" s="152">
        <f>IF(AE49&lt;=0,IF(AE$5&gt;Pil!$D$3,0,IF(FAKTKOL!$V$69=AE$5,$B$20*(1+FAKTKOL!$E$7)^AE$5,IF(AE$5&gt;FAKTKOL!$V$69,IF(FAKTKOL!$W$69=0,0,IF(AE$5-FAKTKOL!$V$69=INT((AE$5-FAKTKOL!$V$69)/FAKTKOL!$W$69)*FAKTKOL!$W$69,IF(AE$5&gt;FAKTKOL!$V$69,$B$20*(1+FAKTKOL!$E$7)^AE$5,0),0)),0))),0)</f>
        <v>0</v>
      </c>
      <c r="AF20" s="152">
        <f>IF(AF49&lt;=0,IF(AF$5&gt;Pil!$D$3,0,IF(FAKTKOL!$V$69=AF$5,$B$20*(1+FAKTKOL!$E$7)^AF$5,IF(AF$5&gt;FAKTKOL!$V$69,IF(FAKTKOL!$W$69=0,0,IF(AF$5-FAKTKOL!$V$69=INT((AF$5-FAKTKOL!$V$69)/FAKTKOL!$W$69)*FAKTKOL!$W$69,IF(AF$5&gt;FAKTKOL!$V$69,$B$20*(1+FAKTKOL!$E$7)^AF$5,0),0)),0))),0)</f>
        <v>0</v>
      </c>
      <c r="AG20" s="152">
        <f>IF(AG49&lt;=0,IF(AG$5&gt;Pil!$D$3,0,IF(FAKTKOL!$V$69=AG$5,$B$20*(1+FAKTKOL!$E$7)^AG$5,IF(AG$5&gt;FAKTKOL!$V$69,IF(FAKTKOL!$W$69=0,0,IF(AG$5-FAKTKOL!$V$69=INT((AG$5-FAKTKOL!$V$69)/FAKTKOL!$W$69)*FAKTKOL!$W$69,IF(AG$5&gt;FAKTKOL!$V$69,$B$20*(1+FAKTKOL!$E$7)^AG$5,0),0)),0))),0)</f>
        <v>0</v>
      </c>
      <c r="AH20" s="152">
        <f>IF(AH49&lt;=0,IF(AH$5&gt;Pil!$D$3,0,IF(FAKTKOL!$V$69=AH$5,$B$20*(1+FAKTKOL!$E$7)^AH$5,IF(AH$5&gt;FAKTKOL!$V$69,IF(FAKTKOL!$W$69=0,0,IF(AH$5-FAKTKOL!$V$69=INT((AH$5-FAKTKOL!$V$69)/FAKTKOL!$W$69)*FAKTKOL!$W$69,IF(AH$5&gt;FAKTKOL!$V$69,$B$20*(1+FAKTKOL!$E$7)^AH$5,0),0)),0))),0)</f>
        <v>0</v>
      </c>
    </row>
    <row r="21" spans="1:34" x14ac:dyDescent="0.2">
      <c r="A21" s="3" t="str">
        <f>FAKTKOL!P70</f>
        <v>Kvælstof, året efter plantning</v>
      </c>
      <c r="B21" s="3">
        <f>Pil!F33*Pil!E33</f>
        <v>2760</v>
      </c>
      <c r="D21" s="152">
        <f>IF(D$5&gt;Pil!$D$3,0,IF(FAKTKOL!$V$70=D$5,$B$21*(1+FAKTKOL!$E$7)^D$5,IF(D$5&gt;FAKTKOL!$V$70,IF(FAKTKOL!$W$70=0,0,IF(D$5-FAKTKOL!$V$70=INT((D$5-FAKTKOL!$V$70)/FAKTKOL!$W$70)*FAKTKOL!$W$70,IF(D$5&gt;FAKTKOL!$V$70,$B$21*(1+FAKTKOL!$E$7)^D$5,0),0)),0)))</f>
        <v>0</v>
      </c>
      <c r="E21" s="152">
        <f>IF(E$5&gt;Pil!$D$3,0,IF(FAKTKOL!$V$70=E$5,$B$21*(1+FAKTKOL!$E$7)^E$5,IF(E$5&gt;FAKTKOL!$V$70,IF(FAKTKOL!$W$70=0,0,IF(E$5-FAKTKOL!$V$70=INT((E$5-FAKTKOL!$V$70)/FAKTKOL!$W$70)*FAKTKOL!$W$70,IF(E$5&gt;FAKTKOL!$V$70,$B$21*(1+FAKTKOL!$E$7)^E$5,0),0)),0)))</f>
        <v>2760</v>
      </c>
      <c r="F21" s="152">
        <f>IF(F$5&gt;Pil!$D$3,0,IF(FAKTKOL!$V$70=F$5,$B$21*(1+FAKTKOL!$E$7)^F$5,IF(F$5&gt;FAKTKOL!$V$70,IF(FAKTKOL!$W$70=0,0,IF(F$5-FAKTKOL!$V$70=INT((F$5-FAKTKOL!$V$70)/FAKTKOL!$W$70)*FAKTKOL!$W$70,IF(F$5&gt;FAKTKOL!$V$70,$B$21*(1+FAKTKOL!$E$7)^F$5,0),0)),0)))</f>
        <v>0</v>
      </c>
      <c r="G21" s="214">
        <f>IF(G$5&gt;Pil!$D$3,0,IF(FAKTKOL!$V$70=G$5,$B$21*(1+FAKTKOL!$E$7)^G$5,IF(G$5&gt;FAKTKOL!$V$70,IF(FAKTKOL!$W$70=0,0,IF(G$5-FAKTKOL!$V$70=INT((G$5-FAKTKOL!$V$70)/FAKTKOL!$W$70)*FAKTKOL!$W$70,IF(G$5&gt;FAKTKOL!$V$70,$B$21*(1+FAKTKOL!$E$7)^G$5,0),0)),0)))</f>
        <v>0</v>
      </c>
      <c r="H21" s="214">
        <f>IF(H$5&gt;Pil!$D$3,0,IF(FAKTKOL!$V$70=H$5,$B$21*(1+FAKTKOL!$E$7)^H$5,IF(H$5&gt;FAKTKOL!$V$70,IF(FAKTKOL!$W$70=0,0,IF(H$5-FAKTKOL!$V$70=INT((H$5-FAKTKOL!$V$70)/FAKTKOL!$W$70)*FAKTKOL!$W$70,IF(H$5&gt;FAKTKOL!$V$70,$B$21*(1+FAKTKOL!$E$7)^H$5,0),0)),0)))</f>
        <v>0</v>
      </c>
      <c r="I21" s="214">
        <f>IF(I$5&gt;Pil!$D$3,0,IF(FAKTKOL!$V$70=I$5,$B$21*(1+FAKTKOL!$E$7)^I$5,IF(I$5&gt;FAKTKOL!$V$70,IF(FAKTKOL!$W$70=0,0,IF(I$5-FAKTKOL!$V$70=INT((I$5-FAKTKOL!$V$70)/FAKTKOL!$W$70)*FAKTKOL!$W$70,IF(I$5&gt;FAKTKOL!$V$70,$B$21*(1+FAKTKOL!$E$7)^I$5,0),0)),0)))</f>
        <v>0</v>
      </c>
      <c r="J21" s="214">
        <f>IF(J$5&gt;Pil!$D$3,0,IF(FAKTKOL!$V$70=J$5,$B$21*(1+FAKTKOL!$E$7)^J$5,IF(J$5&gt;FAKTKOL!$V$70,IF(FAKTKOL!$W$70=0,0,IF(J$5-FAKTKOL!$V$70=INT((J$5-FAKTKOL!$V$70)/FAKTKOL!$W$70)*FAKTKOL!$W$70,IF(J$5&gt;FAKTKOL!$V$70,$B$21*(1+FAKTKOL!$E$7)^J$5,0),0)),0)))</f>
        <v>0</v>
      </c>
      <c r="K21" s="214">
        <f>IF(K$5&gt;Pil!$D$3,0,IF(FAKTKOL!$V$70=K$5,$B$21*(1+FAKTKOL!$E$7)^K$5,IF(K$5&gt;FAKTKOL!$V$70,IF(FAKTKOL!$W$70=0,0,IF(K$5-FAKTKOL!$V$70=INT((K$5-FAKTKOL!$V$70)/FAKTKOL!$W$70)*FAKTKOL!$W$70,IF(K$5&gt;FAKTKOL!$V$70,$B$21*(1+FAKTKOL!$E$7)^K$5,0),0)),0)))</f>
        <v>0</v>
      </c>
      <c r="L21" s="214">
        <f>IF(L$5&gt;Pil!$D$3,0,IF(FAKTKOL!$V$70=L$5,$B$21*(1+FAKTKOL!$E$7)^L$5,IF(L$5&gt;FAKTKOL!$V$70,IF(FAKTKOL!$W$70=0,0,IF(L$5-FAKTKOL!$V$70=INT((L$5-FAKTKOL!$V$70)/FAKTKOL!$W$70)*FAKTKOL!$W$70,IF(L$5&gt;FAKTKOL!$V$70,$B$21*(1+FAKTKOL!$E$7)^L$5,0),0)),0)))</f>
        <v>0</v>
      </c>
      <c r="M21" s="214">
        <f>IF(M$5&gt;Pil!$D$3,0,IF(FAKTKOL!$V$70=M$5,$B$21*(1+FAKTKOL!$E$7)^M$5,IF(M$5&gt;FAKTKOL!$V$70,IF(FAKTKOL!$W$70=0,0,IF(M$5-FAKTKOL!$V$70=INT((M$5-FAKTKOL!$V$70)/FAKTKOL!$W$70)*FAKTKOL!$W$70,IF(M$5&gt;FAKTKOL!$V$70,$B$21*(1+FAKTKOL!$E$7)^M$5,0),0)),0)))</f>
        <v>0</v>
      </c>
      <c r="N21" s="214">
        <f>IF(N$5&gt;Pil!$D$3,0,IF(FAKTKOL!$V$70=N$5,$B$21*(1+FAKTKOL!$E$7)^N$5,IF(N$5&gt;FAKTKOL!$V$70,IF(FAKTKOL!$W$70=0,0,IF(N$5-FAKTKOL!$V$70=INT((N$5-FAKTKOL!$V$70)/FAKTKOL!$W$70)*FAKTKOL!$W$70,IF(N$5&gt;FAKTKOL!$V$70,$B$21*(1+FAKTKOL!$E$7)^N$5,0),0)),0)))</f>
        <v>0</v>
      </c>
      <c r="O21" s="214">
        <f>IF(O$5&gt;Pil!$D$3,0,IF(FAKTKOL!$V$70=O$5,$B$21*(1+FAKTKOL!$E$7)^O$5,IF(O$5&gt;FAKTKOL!$V$70,IF(FAKTKOL!$W$70=0,0,IF(O$5-FAKTKOL!$V$70=INT((O$5-FAKTKOL!$V$70)/FAKTKOL!$W$70)*FAKTKOL!$W$70,IF(O$5&gt;FAKTKOL!$V$70,$B$21*(1+FAKTKOL!$E$7)^O$5,0),0)),0)))</f>
        <v>0</v>
      </c>
      <c r="P21" s="214">
        <f>IF(P$5&gt;Pil!$D$3,0,IF(FAKTKOL!$V$70=P$5,$B$21*(1+FAKTKOL!$E$7)^P$5,IF(P$5&gt;FAKTKOL!$V$70,IF(FAKTKOL!$W$70=0,0,IF(P$5-FAKTKOL!$V$70=INT((P$5-FAKTKOL!$V$70)/FAKTKOL!$W$70)*FAKTKOL!$W$70,IF(P$5&gt;FAKTKOL!$V$70,$B$21*(1+FAKTKOL!$E$7)^P$5,0),0)),0)))</f>
        <v>0</v>
      </c>
      <c r="Q21" s="214">
        <f>IF(Q$5&gt;Pil!$D$3,0,IF(FAKTKOL!$V$70=Q$5,$B$21*(1+FAKTKOL!$E$7)^Q$5,IF(Q$5&gt;FAKTKOL!$V$70,IF(FAKTKOL!$W$70=0,0,IF(Q$5-FAKTKOL!$V$70=INT((Q$5-FAKTKOL!$V$70)/FAKTKOL!$W$70)*FAKTKOL!$W$70,IF(Q$5&gt;FAKTKOL!$V$70,$B$21*(1+FAKTKOL!$E$7)^Q$5,0),0)),0)))</f>
        <v>0</v>
      </c>
      <c r="R21" s="214">
        <f>IF(R$5&gt;Pil!$D$3,0,IF(FAKTKOL!$V$70=R$5,$B$21*(1+FAKTKOL!$E$7)^R$5,IF(R$5&gt;FAKTKOL!$V$70,IF(FAKTKOL!$W$70=0,0,IF(R$5-FAKTKOL!$V$70=INT((R$5-FAKTKOL!$V$70)/FAKTKOL!$W$70)*FAKTKOL!$W$70,IF(R$5&gt;FAKTKOL!$V$70,$B$21*(1+FAKTKOL!$E$7)^R$5,0),0)),0)))</f>
        <v>0</v>
      </c>
      <c r="S21" s="214">
        <f>IF(S$5&gt;Pil!$D$3,0,IF(FAKTKOL!$V$70=S$5,$B$21*(1+FAKTKOL!$E$7)^S$5,IF(S$5&gt;FAKTKOL!$V$70,IF(FAKTKOL!$W$70=0,0,IF(S$5-FAKTKOL!$V$70=INT((S$5-FAKTKOL!$V$70)/FAKTKOL!$W$70)*FAKTKOL!$W$70,IF(S$5&gt;FAKTKOL!$V$70,$B$21*(1+FAKTKOL!$E$7)^S$5,0),0)),0)))</f>
        <v>0</v>
      </c>
      <c r="T21" s="214">
        <f>IF(T$5&gt;Pil!$D$3,0,IF(FAKTKOL!$V$70=T$5,$B$21*(1+FAKTKOL!$E$7)^T$5,IF(T$5&gt;FAKTKOL!$V$70,IF(FAKTKOL!$W$70=0,0,IF(T$5-FAKTKOL!$V$70=INT((T$5-FAKTKOL!$V$70)/FAKTKOL!$W$70)*FAKTKOL!$W$70,IF(T$5&gt;FAKTKOL!$V$70,$B$21*(1+FAKTKOL!$E$7)^T$5,0),0)),0)))</f>
        <v>0</v>
      </c>
      <c r="U21" s="152">
        <f>IF(U$5&gt;Pil!$D$3,0,IF(FAKTKOL!$V$70=U$5,$B$21*(1+FAKTKOL!$E$7)^U$5,IF(U$5&gt;FAKTKOL!$V$70,IF(FAKTKOL!$W$70=0,0,IF(U$5-FAKTKOL!$V$70=INT((U$5-FAKTKOL!$V$70)/FAKTKOL!$W$70)*FAKTKOL!$W$70,IF(U$5&gt;FAKTKOL!$V$70,$B$21*(1+FAKTKOL!$E$7)^U$5,0),0)),0)))</f>
        <v>0</v>
      </c>
      <c r="V21" s="214">
        <f>IF(V$5&gt;Pil!$D$3,0,IF(FAKTKOL!$V$70=V$5,$B$21*(1+FAKTKOL!$E$7)^V$5,IF(V$5&gt;FAKTKOL!$V$70,IF(FAKTKOL!$W$70=0,0,IF(V$5-FAKTKOL!$V$70=INT((V$5-FAKTKOL!$V$70)/FAKTKOL!$W$70)*FAKTKOL!$W$70,IF(V$5&gt;FAKTKOL!$V$70,$B$21*(1+FAKTKOL!$E$7)^V$5,0),0)),0)))</f>
        <v>0</v>
      </c>
      <c r="W21" s="152">
        <f>IF(W$5&gt;Pil!$D$3,0,IF(FAKTKOL!$V$70=W$5,$B$21*(1+FAKTKOL!$E$7)^W$5,IF(W$5&gt;FAKTKOL!$V$70,IF(FAKTKOL!$W$70=0,0,IF(W$5-FAKTKOL!$V$70=INT((W$5-FAKTKOL!$V$70)/FAKTKOL!$W$70)*FAKTKOL!$W$70,IF(W$5&gt;FAKTKOL!$V$70,$B$21*(1+FAKTKOL!$E$7)^W$5,0),0)),0)))</f>
        <v>0</v>
      </c>
      <c r="X21" s="152">
        <f>IF(X$5&gt;Pil!$D$3,0,IF(FAKTKOL!$V$70=X$5,$B$21*(1+FAKTKOL!$E$7)^X$5,IF(X$5&gt;FAKTKOL!$V$70,IF(FAKTKOL!$W$70=0,0,IF(X$5-FAKTKOL!$V$70=INT((X$5-FAKTKOL!$V$70)/FAKTKOL!$W$70)*FAKTKOL!$W$70,IF(X$5&gt;FAKTKOL!$V$70,$B$21*(1+FAKTKOL!$E$7)^X$5,0),0)),0)))</f>
        <v>0</v>
      </c>
      <c r="Y21" s="152">
        <f>IF(Y$5&gt;Pil!$D$3,0,IF(FAKTKOL!$V$70=Y$5,$B$21*(1+FAKTKOL!$E$7)^Y$5,IF(Y$5&gt;FAKTKOL!$V$70,IF(FAKTKOL!$W$70=0,0,IF(Y$5-FAKTKOL!$V$70=INT((Y$5-FAKTKOL!$V$70)/FAKTKOL!$W$70)*FAKTKOL!$W$70,IF(Y$5&gt;FAKTKOL!$V$70,$B$21*(1+FAKTKOL!$E$7)^Y$5,0),0)),0)))</f>
        <v>0</v>
      </c>
      <c r="Z21" s="152">
        <f>IF(Z$5&gt;Pil!$D$3,0,IF(FAKTKOL!$V$70=Z$5,$B$21*(1+FAKTKOL!$E$7)^Z$5,IF(Z$5&gt;FAKTKOL!$V$70,IF(FAKTKOL!$W$70=0,0,IF(Z$5-FAKTKOL!$V$70=INT((Z$5-FAKTKOL!$V$70)/FAKTKOL!$W$70)*FAKTKOL!$W$70,IF(Z$5&gt;FAKTKOL!$V$70,$B$21*(1+FAKTKOL!$E$7)^Z$5,0),0)),0)))</f>
        <v>0</v>
      </c>
      <c r="AA21" s="152">
        <f>IF(AA$5&gt;Pil!$D$3,0,IF(FAKTKOL!$V$70=AA$5,$B$21*(1+FAKTKOL!$E$7)^AA$5,IF(AA$5&gt;FAKTKOL!$V$70,IF(FAKTKOL!$W$70=0,0,IF(AA$5-FAKTKOL!$V$70=INT((AA$5-FAKTKOL!$V$70)/FAKTKOL!$W$70)*FAKTKOL!$W$70,IF(AA$5&gt;FAKTKOL!$V$70,$B$21*(1+FAKTKOL!$E$7)^AA$5,0),0)),0)))</f>
        <v>0</v>
      </c>
      <c r="AB21" s="152">
        <f>IF(AB$5&gt;Pil!$D$3,0,IF(FAKTKOL!$V$70=AB$5,$B$21*(1+FAKTKOL!$E$7)^AB$5,IF(AB$5&gt;FAKTKOL!$V$70,IF(FAKTKOL!$W$70=0,0,IF(AB$5-FAKTKOL!$V$70=INT((AB$5-FAKTKOL!$V$70)/FAKTKOL!$W$70)*FAKTKOL!$W$70,IF(AB$5&gt;FAKTKOL!$V$70,$B$21*(1+FAKTKOL!$E$7)^AB$5,0),0)),0)))</f>
        <v>0</v>
      </c>
      <c r="AC21" s="152">
        <f>IF(AC$5&gt;Pil!$D$3,0,IF(FAKTKOL!$V$70=AC$5,$B$21*(1+FAKTKOL!$E$7)^AC$5,IF(AC$5&gt;FAKTKOL!$V$70,IF(FAKTKOL!$W$70=0,0,IF(AC$5-FAKTKOL!$V$70=INT((AC$5-FAKTKOL!$V$70)/FAKTKOL!$W$70)*FAKTKOL!$W$70,IF(AC$5&gt;FAKTKOL!$V$70,$B$21*(1+FAKTKOL!$E$7)^AC$5,0),0)),0)))</f>
        <v>0</v>
      </c>
      <c r="AD21" s="152">
        <f>IF(AD$5&gt;Pil!$D$3,0,IF(FAKTKOL!$V$70=AD$5,$B$21*(1+FAKTKOL!$E$7)^AD$5,IF(AD$5&gt;FAKTKOL!$V$70,IF(FAKTKOL!$W$70=0,0,IF(AD$5-FAKTKOL!$V$70=INT((AD$5-FAKTKOL!$V$70)/FAKTKOL!$W$70)*FAKTKOL!$W$70,IF(AD$5&gt;FAKTKOL!$V$70,$B$21*(1+FAKTKOL!$E$7)^AD$5,0),0)),0)))</f>
        <v>0</v>
      </c>
      <c r="AE21" s="152">
        <f>IF(AE$5&gt;Pil!$D$3,0,IF(FAKTKOL!$V$70=AE$5,$B$21*(1+FAKTKOL!$E$7)^AE$5,IF(AE$5&gt;FAKTKOL!$V$70,IF(FAKTKOL!$W$70=0,0,IF(AE$5-FAKTKOL!$V$70=INT((AE$5-FAKTKOL!$V$70)/FAKTKOL!$W$70)*FAKTKOL!$W$70,IF(AE$5&gt;FAKTKOL!$V$70,$B$21*(1+FAKTKOL!$E$7)^AE$5,0),0)),0)))</f>
        <v>0</v>
      </c>
      <c r="AF21" s="152">
        <f>IF(AF$5&gt;Pil!$D$3,0,IF(FAKTKOL!$V$70=AF$5,$B$21*(1+FAKTKOL!$E$7)^AF$5,IF(AF$5&gt;FAKTKOL!$V$70,IF(FAKTKOL!$W$70=0,0,IF(AF$5-FAKTKOL!$V$70=INT((AF$5-FAKTKOL!$V$70)/FAKTKOL!$W$70)*FAKTKOL!$W$70,IF(AF$5&gt;FAKTKOL!$V$70,$B$21*(1+FAKTKOL!$E$7)^AF$5,0),0)),0)))</f>
        <v>0</v>
      </c>
      <c r="AG21" s="152">
        <f>IF(AG$5&gt;Pil!$D$3,0,IF(FAKTKOL!$V$70=AG$5,$B$21*(1+FAKTKOL!$E$7)^AG$5,IF(AG$5&gt;FAKTKOL!$V$70,IF(FAKTKOL!$W$70=0,0,IF(AG$5-FAKTKOL!$V$70=INT((AG$5-FAKTKOL!$V$70)/FAKTKOL!$W$70)*FAKTKOL!$W$70,IF(AG$5&gt;FAKTKOL!$V$70,$B$21*(1+FAKTKOL!$E$7)^AG$5,0),0)),0)))</f>
        <v>0</v>
      </c>
      <c r="AH21" s="152">
        <f>IF(AH$5&gt;Pil!$D$3,0,IF(FAKTKOL!$V$70=AH$5,$B$21*(1+FAKTKOL!$E$7)^AH$5,IF(AH$5&gt;FAKTKOL!$V$70,IF(FAKTKOL!$W$70=0,0,IF(AH$5-FAKTKOL!$V$70=INT((AH$5-FAKTKOL!$V$70)/FAKTKOL!$W$70)*FAKTKOL!$W$70,IF(AH$5&gt;FAKTKOL!$V$70,$B$21*(1+FAKTKOL!$E$7)^AH$5,0),0)),0)))</f>
        <v>0</v>
      </c>
    </row>
    <row r="22" spans="1:34" x14ac:dyDescent="0.2">
      <c r="A22" s="225" t="str">
        <f>FAKTKOL!P71</f>
        <v>Kvælstof, høstår</v>
      </c>
      <c r="B22" s="3">
        <f>Pil!F34*Pil!E34</f>
        <v>2760</v>
      </c>
      <c r="D22" s="152">
        <f>IF(D49&lt;=0,IF(D$5&gt;Pil!$D$3,0,IF(FAKTKOL!$V$71=D$5,$B$22*(1+FAKTKOL!$E$7)^D$5,IF(D$5&gt;FAKTKOL!$V$71,IF(FAKTKOL!$W$71=0,0,IF(D$5-FAKTKOL!$V$71=INT((D$5-FAKTKOL!$V$71)/FAKTKOL!$W$71)*FAKTKOL!$W$71,IF(D$5&gt;FAKTKOL!$V$71,$B$22*(1+FAKTKOL!$E$7)^D$5,0),0)),0))),0)</f>
        <v>0</v>
      </c>
      <c r="E22" s="152">
        <f>IF(E49&lt;=0,IF(E$5&gt;Pil!$D$3,0,IF(FAKTKOL!$V$71=E$5,$B$22*(1+FAKTKOL!$E$7)^E$5,IF(E$5&gt;FAKTKOL!$V$71,IF(FAKTKOL!$W$71=0,0,IF(E$5-FAKTKOL!$V$71=INT((E$5-FAKTKOL!$V$71)/FAKTKOL!$W$71)*FAKTKOL!$W$71,IF(E$5&gt;FAKTKOL!$V$71,$B$22*(1+FAKTKOL!$E$7)^E$5,0),0)),0))),0)</f>
        <v>0</v>
      </c>
      <c r="F22" s="152">
        <f>IF(F49&lt;=0,IF(F$5&gt;Pil!$D$3,0,IF(FAKTKOL!$V$71=F$5,$B$22*(1+FAKTKOL!$E$7)^F$5,IF(F$5&gt;FAKTKOL!$V$71,IF(FAKTKOL!$W$71=0,0,IF(F$5-FAKTKOL!$V$71=INT((F$5-FAKTKOL!$V$71)/FAKTKOL!$W$71)*FAKTKOL!$W$71,IF(F$5&gt;FAKTKOL!$V$71,$B$22*(1+FAKTKOL!$E$7)^F$5,0),0)),0))),0)</f>
        <v>0</v>
      </c>
      <c r="G22" s="214">
        <f>IF(G49&lt;=0,IF(G$5&gt;Pil!$D$3,0,IF(FAKTKOL!$V$71=G$5,$B$22*(1+FAKTKOL!$E$7)^G$5,IF(G$5&gt;FAKTKOL!$V$71,IF(FAKTKOL!$W$71=0,0,IF(G$5-FAKTKOL!$V$71=INT((G$5-FAKTKOL!$V$71)/FAKTKOL!$W$71)*FAKTKOL!$W$71,IF(G$5&gt;FAKTKOL!$V$71,$B$22*(1+FAKTKOL!$E$7)^G$5,0),0)),0))),0)</f>
        <v>2760</v>
      </c>
      <c r="H22" s="152">
        <f>IF(H49&lt;=0,IF(H$5&gt;Pil!$D$3,0,IF(FAKTKOL!$V$71=H$5,$B$22*(1+FAKTKOL!$E$7)^H$5,IF(H$5&gt;FAKTKOL!$V$71,IF(FAKTKOL!$W$71=0,0,IF(H$5-FAKTKOL!$V$71=INT((H$5-FAKTKOL!$V$71)/FAKTKOL!$W$71)*FAKTKOL!$W$71,IF(H$5&gt;FAKTKOL!$V$71,$B$22*(1+FAKTKOL!$E$7)^H$5,0),0)),0))),0)</f>
        <v>0</v>
      </c>
      <c r="I22" s="152">
        <f>IF(I49&lt;=0,IF(I$5&gt;Pil!$D$3,0,IF(FAKTKOL!$V$71=I$5,$B$22*(1+FAKTKOL!$E$7)^I$5,IF(I$5&gt;FAKTKOL!$V$71,IF(FAKTKOL!$W$71=0,0,IF(I$5-FAKTKOL!$V$71=INT((I$5-FAKTKOL!$V$71)/FAKTKOL!$W$71)*FAKTKOL!$W$71,IF(I$5&gt;FAKTKOL!$V$71,$B$22*(1+FAKTKOL!$E$7)^I$5,0),0)),0))),0)</f>
        <v>0</v>
      </c>
      <c r="J22" s="214">
        <f>IF(J49&lt;=0,IF(J$5&gt;Pil!$D$3,0,IF(FAKTKOL!$V$71=J$5,$B$22*(1+FAKTKOL!$E$7)^J$5,IF(J$5&gt;FAKTKOL!$V$71,IF(FAKTKOL!$W$71=0,0,IF(J$5-FAKTKOL!$V$71=INT((J$5-FAKTKOL!$V$71)/FAKTKOL!$W$71)*FAKTKOL!$W$71,IF(J$5&gt;FAKTKOL!$V$71,$B$22*(1+FAKTKOL!$E$7)^J$5,0),0)),0))),0)</f>
        <v>2760</v>
      </c>
      <c r="K22" s="152">
        <f>IF(K49&lt;=0,IF(K$5&gt;Pil!$D$3,0,IF(FAKTKOL!$V$71=K$5,$B$22*(1+FAKTKOL!$E$7)^K$5,IF(K$5&gt;FAKTKOL!$V$71,IF(FAKTKOL!$W$71=0,0,IF(K$5-FAKTKOL!$V$71=INT((K$5-FAKTKOL!$V$71)/FAKTKOL!$W$71)*FAKTKOL!$W$71,IF(K$5&gt;FAKTKOL!$V$71,$B$22*(1+FAKTKOL!$E$7)^K$5,0),0)),0))),0)</f>
        <v>0</v>
      </c>
      <c r="L22" s="152">
        <f>IF(L49&lt;=0,IF(L$5&gt;Pil!$D$3,0,IF(FAKTKOL!$V$71=L$5,$B$22*(1+FAKTKOL!$E$7)^L$5,IF(L$5&gt;FAKTKOL!$V$71,IF(FAKTKOL!$W$71=0,0,IF(L$5-FAKTKOL!$V$71=INT((L$5-FAKTKOL!$V$71)/FAKTKOL!$W$71)*FAKTKOL!$W$71,IF(L$5&gt;FAKTKOL!$V$71,$B$22*(1+FAKTKOL!$E$7)^L$5,0),0)),0))),0)</f>
        <v>0</v>
      </c>
      <c r="M22" s="214">
        <f>IF(M49&lt;=0,IF(M$5&gt;Pil!$D$3,0,IF(FAKTKOL!$V$71=M$5,$B$22*(1+FAKTKOL!$E$7)^M$5,IF(M$5&gt;FAKTKOL!$V$71,IF(FAKTKOL!$W$71=0,0,IF(M$5-FAKTKOL!$V$71=INT((M$5-FAKTKOL!$V$71)/FAKTKOL!$W$71)*FAKTKOL!$W$71,IF(M$5&gt;FAKTKOL!$V$71,$B$22*(1+FAKTKOL!$E$7)^M$5,0),0)),0))),0)</f>
        <v>2760</v>
      </c>
      <c r="N22" s="152">
        <f>IF(N49&lt;=0,IF(N$5&gt;Pil!$D$3,0,IF(FAKTKOL!$V$71=N$5,$B$22*(1+FAKTKOL!$E$7)^N$5,IF(N$5&gt;FAKTKOL!$V$71,IF(FAKTKOL!$W$71=0,0,IF(N$5-FAKTKOL!$V$71=INT((N$5-FAKTKOL!$V$71)/FAKTKOL!$W$71)*FAKTKOL!$W$71,IF(N$5&gt;FAKTKOL!$V$71,$B$22*(1+FAKTKOL!$E$7)^N$5,0),0)),0))),0)</f>
        <v>0</v>
      </c>
      <c r="O22" s="152">
        <f>IF(O49&lt;=0,IF(O$5&gt;Pil!$D$3,0,IF(FAKTKOL!$V$71=O$5,$B$22*(1+FAKTKOL!$E$7)^O$5,IF(O$5&gt;FAKTKOL!$V$71,IF(FAKTKOL!$W$71=0,0,IF(O$5-FAKTKOL!$V$71=INT((O$5-FAKTKOL!$V$71)/FAKTKOL!$W$71)*FAKTKOL!$W$71,IF(O$5&gt;FAKTKOL!$V$71,$B$22*(1+FAKTKOL!$E$7)^O$5,0),0)),0))),0)</f>
        <v>0</v>
      </c>
      <c r="P22" s="152">
        <f>IF(P49&lt;=0,IF(P$5&gt;Pil!$D$3,0,IF(FAKTKOL!$V$71=P$5,$B$22*(1+FAKTKOL!$E$7)^P$5,IF(P$5&gt;FAKTKOL!$V$71,IF(FAKTKOL!$W$71=0,0,IF(P$5-FAKTKOL!$V$71=INT((P$5-FAKTKOL!$V$71)/FAKTKOL!$W$71)*FAKTKOL!$W$71,IF(P$5&gt;FAKTKOL!$V$71,$B$22*(1+FAKTKOL!$E$7)^P$5,0),0)),0))),0)</f>
        <v>2760</v>
      </c>
      <c r="Q22" s="152">
        <f>IF(Q49&lt;=0,IF(Q$5&gt;Pil!$D$3,0,IF(FAKTKOL!$V$71=Q$5,$B$22*(1+FAKTKOL!$E$7)^Q$5,IF(Q$5&gt;FAKTKOL!$V$71,IF(FAKTKOL!$W$71=0,0,IF(Q$5-FAKTKOL!$V$71=INT((Q$5-FAKTKOL!$V$71)/FAKTKOL!$W$71)*FAKTKOL!$W$71,IF(Q$5&gt;FAKTKOL!$V$71,$B$22*(1+FAKTKOL!$E$7)^Q$5,0),0)),0))),0)</f>
        <v>0</v>
      </c>
      <c r="R22" s="152">
        <f>IF(R49&lt;=0,IF(R$5&gt;Pil!$D$3,0,IF(FAKTKOL!$V$71=R$5,$B$22*(1+FAKTKOL!$E$7)^R$5,IF(R$5&gt;FAKTKOL!$V$71,IF(FAKTKOL!$W$71=0,0,IF(R$5-FAKTKOL!$V$71=INT((R$5-FAKTKOL!$V$71)/FAKTKOL!$W$71)*FAKTKOL!$W$71,IF(R$5&gt;FAKTKOL!$V$71,$B$22*(1+FAKTKOL!$E$7)^R$5,0),0)),0))),0)</f>
        <v>0</v>
      </c>
      <c r="S22" s="152">
        <f>IF(S49&lt;=0,IF(S$5&gt;Pil!$D$3,0,IF(FAKTKOL!$V$71=S$5,$B$22*(1+FAKTKOL!$E$7)^S$5,IF(S$5&gt;FAKTKOL!$V$71,IF(FAKTKOL!$W$71=0,0,IF(S$5-FAKTKOL!$V$71=INT((S$5-FAKTKOL!$V$71)/FAKTKOL!$W$71)*FAKTKOL!$W$71,IF(S$5&gt;FAKTKOL!$V$71,$B$22*(1+FAKTKOL!$E$7)^S$5,0),0)),0))),0)</f>
        <v>2760</v>
      </c>
      <c r="T22" s="214">
        <f>IF(T49&lt;=0,IF(T$5&gt;Pil!$D$3,0,IF(FAKTKOL!$V$71=T$5,$B$22*(1+FAKTKOL!$E$7)^T$5,IF(T$5&gt;FAKTKOL!$V$71,IF(FAKTKOL!$W$71=0,0,IF(T$5-FAKTKOL!$V$71=INT((T$5-FAKTKOL!$V$71)/FAKTKOL!$W$71)*FAKTKOL!$W$71,IF(T$5&gt;FAKTKOL!$V$71,$B$22*(1+FAKTKOL!$E$7)^T$5,0),0)),0))),0)</f>
        <v>0</v>
      </c>
      <c r="U22" s="152">
        <f>IF(U49&lt;=0,IF(U$5&gt;Pil!$D$3,0,IF(FAKTKOL!$V$71=U$5,$B$22*(1+FAKTKOL!$E$7)^U$5,IF(U$5&gt;FAKTKOL!$V$71,IF(FAKTKOL!$W$71=0,0,IF(U$5-FAKTKOL!$V$71=INT((U$5-FAKTKOL!$V$71)/FAKTKOL!$W$71)*FAKTKOL!$W$71,IF(U$5&gt;FAKTKOL!$V$71,$B$22*(1+FAKTKOL!$E$7)^U$5,0),0)),0))),0)</f>
        <v>0</v>
      </c>
      <c r="V22" s="214">
        <f>IF(V49&lt;=0,IF(V$5&gt;Pil!$D$3,0,IF(FAKTKOL!$V$71=V$5,$B$22*(1+FAKTKOL!$E$7)^V$5,IF(V$5&gt;FAKTKOL!$V$71,IF(FAKTKOL!$W$71=0,0,IF(V$5-FAKTKOL!$V$71=INT((V$5-FAKTKOL!$V$71)/FAKTKOL!$W$71)*FAKTKOL!$W$71,IF(V$5&gt;FAKTKOL!$V$71,$B$22*(1+FAKTKOL!$E$7)^V$5,0),0)),0))),0)</f>
        <v>0</v>
      </c>
      <c r="W22" s="152">
        <f>IF(W49&lt;=0,IF(W$5&gt;Pil!$D$3,0,IF(FAKTKOL!$V$71=W$5,$B$22*(1+FAKTKOL!$E$7)^W$5,IF(W$5&gt;FAKTKOL!$V$71,IF(FAKTKOL!$W$71=0,0,IF(W$5-FAKTKOL!$V$71=INT((W$5-FAKTKOL!$V$71)/FAKTKOL!$W$71)*FAKTKOL!$W$71,IF(W$5&gt;FAKTKOL!$V$71,$B$22*(1+FAKTKOL!$E$7)^W$5,0),0)),0))),0)</f>
        <v>0</v>
      </c>
      <c r="X22" s="152">
        <f>IF(X49&lt;=0,IF(X$5&gt;Pil!$D$3,0,IF(FAKTKOL!$V$71=X$5,$B$22*(1+FAKTKOL!$E$7)^X$5,IF(X$5&gt;FAKTKOL!$V$71,IF(FAKTKOL!$W$71=0,0,IF(X$5-FAKTKOL!$V$71=INT((X$5-FAKTKOL!$V$71)/FAKTKOL!$W$71)*FAKTKOL!$W$71,IF(X$5&gt;FAKTKOL!$V$71,$B$22*(1+FAKTKOL!$E$7)^X$5,0),0)),0))),0)</f>
        <v>0</v>
      </c>
      <c r="Y22" s="152">
        <f>IF(Y49&lt;=0,IF(Y$5&gt;Pil!$D$3,0,IF(FAKTKOL!$V$71=Y$5,$B$22*(1+FAKTKOL!$E$7)^Y$5,IF(Y$5&gt;FAKTKOL!$V$71,IF(FAKTKOL!$W$71=0,0,IF(Y$5-FAKTKOL!$V$71=INT((Y$5-FAKTKOL!$V$71)/FAKTKOL!$W$71)*FAKTKOL!$W$71,IF(Y$5&gt;FAKTKOL!$V$71,$B$22*(1+FAKTKOL!$E$7)^Y$5,0),0)),0))),0)</f>
        <v>0</v>
      </c>
      <c r="Z22" s="152">
        <f>IF(Z49&lt;=0,IF(Z$5&gt;Pil!$D$3,0,IF(FAKTKOL!$V$71=Z$5,$B$22*(1+FAKTKOL!$E$7)^Z$5,IF(Z$5&gt;FAKTKOL!$V$71,IF(FAKTKOL!$W$71=0,0,IF(Z$5-FAKTKOL!$V$71=INT((Z$5-FAKTKOL!$V$71)/FAKTKOL!$W$71)*FAKTKOL!$W$71,IF(Z$5&gt;FAKTKOL!$V$71,$B$22*(1+FAKTKOL!$E$7)^Z$5,0),0)),0))),0)</f>
        <v>0</v>
      </c>
      <c r="AA22" s="152">
        <f>IF(AA49&lt;=0,IF(AA$5&gt;Pil!$D$3,0,IF(FAKTKOL!$V$71=AA$5,$B$22*(1+FAKTKOL!$E$7)^AA$5,IF(AA$5&gt;FAKTKOL!$V$71,IF(FAKTKOL!$W$71=0,0,IF(AA$5-FAKTKOL!$V$71=INT((AA$5-FAKTKOL!$V$71)/FAKTKOL!$W$71)*FAKTKOL!$W$71,IF(AA$5&gt;FAKTKOL!$V$71,$B$22*(1+FAKTKOL!$E$7)^AA$5,0),0)),0))),0)</f>
        <v>0</v>
      </c>
      <c r="AB22" s="152">
        <f>IF(AB49&lt;=0,IF(AB$5&gt;Pil!$D$3,0,IF(FAKTKOL!$V$71=AB$5,$B$22*(1+FAKTKOL!$E$7)^AB$5,IF(AB$5&gt;FAKTKOL!$V$71,IF(FAKTKOL!$W$71=0,0,IF(AB$5-FAKTKOL!$V$71=INT((AB$5-FAKTKOL!$V$71)/FAKTKOL!$W$71)*FAKTKOL!$W$71,IF(AB$5&gt;FAKTKOL!$V$71,$B$22*(1+FAKTKOL!$E$7)^AB$5,0),0)),0))),0)</f>
        <v>0</v>
      </c>
      <c r="AC22" s="152">
        <f>IF(AC49&lt;=0,IF(AC$5&gt;Pil!$D$3,0,IF(FAKTKOL!$V$71=AC$5,$B$22*(1+FAKTKOL!$E$7)^AC$5,IF(AC$5&gt;FAKTKOL!$V$71,IF(FAKTKOL!$W$71=0,0,IF(AC$5-FAKTKOL!$V$71=INT((AC$5-FAKTKOL!$V$71)/FAKTKOL!$W$71)*FAKTKOL!$W$71,IF(AC$5&gt;FAKTKOL!$V$71,$B$22*(1+FAKTKOL!$E$7)^AC$5,0),0)),0))),0)</f>
        <v>0</v>
      </c>
      <c r="AD22" s="152">
        <f>IF(AD49&lt;=0,IF(AD$5&gt;Pil!$D$3,0,IF(FAKTKOL!$V$71=AD$5,$B$22*(1+FAKTKOL!$E$7)^AD$5,IF(AD$5&gt;FAKTKOL!$V$71,IF(FAKTKOL!$W$71=0,0,IF(AD$5-FAKTKOL!$V$71=INT((AD$5-FAKTKOL!$V$71)/FAKTKOL!$W$71)*FAKTKOL!$W$71,IF(AD$5&gt;FAKTKOL!$V$71,$B$22*(1+FAKTKOL!$E$7)^AD$5,0),0)),0))),0)</f>
        <v>0</v>
      </c>
      <c r="AE22" s="152">
        <f>IF(AE49&lt;=0,IF(AE$5&gt;Pil!$D$3,0,IF(FAKTKOL!$V$71=AE$5,$B$22*(1+FAKTKOL!$E$7)^AE$5,IF(AE$5&gt;FAKTKOL!$V$71,IF(FAKTKOL!$W$71=0,0,IF(AE$5-FAKTKOL!$V$71=INT((AE$5-FAKTKOL!$V$71)/FAKTKOL!$W$71)*FAKTKOL!$W$71,IF(AE$5&gt;FAKTKOL!$V$71,$B$22*(1+FAKTKOL!$E$7)^AE$5,0),0)),0))),0)</f>
        <v>0</v>
      </c>
      <c r="AF22" s="152">
        <f>IF(AF49&lt;=0,IF(AF$5&gt;Pil!$D$3,0,IF(FAKTKOL!$V$71=AF$5,$B$22*(1+FAKTKOL!$E$7)^AF$5,IF(AF$5&gt;FAKTKOL!$V$71,IF(FAKTKOL!$W$71=0,0,IF(AF$5-FAKTKOL!$V$71=INT((AF$5-FAKTKOL!$V$71)/FAKTKOL!$W$71)*FAKTKOL!$W$71,IF(AF$5&gt;FAKTKOL!$V$71,$B$22*(1+FAKTKOL!$E$7)^AF$5,0),0)),0))),0)</f>
        <v>0</v>
      </c>
      <c r="AG22" s="152">
        <f>IF(AG49&lt;=0,IF(AG$5&gt;Pil!$D$3,0,IF(FAKTKOL!$V$71=AG$5,$B$22*(1+FAKTKOL!$E$7)^AG$5,IF(AG$5&gt;FAKTKOL!$V$71,IF(FAKTKOL!$W$71=0,0,IF(AG$5-FAKTKOL!$V$71=INT((AG$5-FAKTKOL!$V$71)/FAKTKOL!$W$71)*FAKTKOL!$W$71,IF(AG$5&gt;FAKTKOL!$V$71,$B$22*(1+FAKTKOL!$E$7)^AG$5,0),0)),0))),0)</f>
        <v>0</v>
      </c>
      <c r="AH22" s="152">
        <f>IF(AH49&lt;=0,IF(AH$5&gt;Pil!$D$3,0,IF(FAKTKOL!$V$71=AH$5,$B$22*(1+FAKTKOL!$E$7)^AH$5,IF(AH$5&gt;FAKTKOL!$V$71,IF(FAKTKOL!$W$71=0,0,IF(AH$5-FAKTKOL!$V$71=INT((AH$5-FAKTKOL!$V$71)/FAKTKOL!$W$71)*FAKTKOL!$W$71,IF(AH$5&gt;FAKTKOL!$V$71,$B$22*(1+FAKTKOL!$E$7)^AH$5,0),0)),0))),0)</f>
        <v>0</v>
      </c>
    </row>
    <row r="23" spans="1:34" x14ac:dyDescent="0.2">
      <c r="A23" s="225" t="str">
        <f>FAKTKOL!P72</f>
        <v>Kvælstof, året efter høstår</v>
      </c>
      <c r="B23" s="3">
        <f>Pil!F35*Pil!E35</f>
        <v>0</v>
      </c>
      <c r="D23" s="152">
        <f>IF(D$5&gt;Pil!$D$3,0,IF(FAKTKOL!$V$72=D$5,$B$23*(1+FAKTKOL!$E$7)^D$5,IF(D$5&gt;FAKTKOL!$V$72,IF(FAKTKOL!$W$72=0,0,IF(D$5-FAKTKOL!$V$72=INT((D$5-FAKTKOL!$V$72)/FAKTKOL!$W$72)*FAKTKOL!$W$72,IF(D$5&gt;FAKTKOL!$V$72,$B$23*(1+FAKTKOL!$E$7)^D$5,0),0)),0)))</f>
        <v>0</v>
      </c>
      <c r="E23" s="152">
        <f>IF(E$5&gt;Pil!$D$3,0,IF(FAKTKOL!$V$72=E$5,$B$23*(1+FAKTKOL!$E$7)^E$5,IF(E$5&gt;FAKTKOL!$V$72,IF(FAKTKOL!$W$72=0,0,IF(E$5-FAKTKOL!$V$72=INT((E$5-FAKTKOL!$V$72)/FAKTKOL!$W$72)*FAKTKOL!$W$72,IF(E$5&gt;FAKTKOL!$V$72,$B$23*(1+FAKTKOL!$E$7)^E$5,0),0)),0)))</f>
        <v>0</v>
      </c>
      <c r="F23" s="152">
        <f>IF(F$5&gt;Pil!$D$3,0,IF(FAKTKOL!$V$72=F$5,$B$23*(1+FAKTKOL!$E$7)^F$5,IF(F$5&gt;FAKTKOL!$V$72,IF(FAKTKOL!$W$72=0,0,IF(F$5-FAKTKOL!$V$72=INT((F$5-FAKTKOL!$V$72)/FAKTKOL!$W$72)*FAKTKOL!$W$72,IF(F$5&gt;FAKTKOL!$V$72,$B$23*(1+FAKTKOL!$E$7)^F$5,0),0)),0)))</f>
        <v>0</v>
      </c>
      <c r="G23" s="214">
        <f>IF(G$5&gt;Pil!$D$3,0,IF(FAKTKOL!$V$72=G$5,$B$23*(1+FAKTKOL!$E$7)^G$5,IF(G$5&gt;FAKTKOL!$V$72,IF(FAKTKOL!$W$72=0,0,IF(G$5-FAKTKOL!$V$72=INT((G$5-FAKTKOL!$V$72)/FAKTKOL!$W$72)*FAKTKOL!$W$72,IF(G$5&gt;FAKTKOL!$V$72,$B$23*(1+FAKTKOL!$E$7)^G$5,0),0)),0)))</f>
        <v>0</v>
      </c>
      <c r="H23" s="214">
        <f>IF(H$5&gt;Pil!$D$3,0,IF(FAKTKOL!$V$72=H$5,$B$23*(1+FAKTKOL!$E$7)^H$5,IF(H$5&gt;FAKTKOL!$V$72,IF(FAKTKOL!$W$72=0,0,IF(H$5-FAKTKOL!$V$72=INT((H$5-FAKTKOL!$V$72)/FAKTKOL!$W$72)*FAKTKOL!$W$72,IF(H$5&gt;FAKTKOL!$V$72,$B$23*(1+FAKTKOL!$E$7)^H$5,0),0)),0)))</f>
        <v>0</v>
      </c>
      <c r="I23" s="214">
        <f>IF(I$5&gt;Pil!$D$3,0,IF(FAKTKOL!$V$72=I$5,$B$23*(1+FAKTKOL!$E$7)^I$5,IF(I$5&gt;FAKTKOL!$V$72,IF(FAKTKOL!$W$72=0,0,IF(I$5-FAKTKOL!$V$72=INT((I$5-FAKTKOL!$V$72)/FAKTKOL!$W$72)*FAKTKOL!$W$72,IF(I$5&gt;FAKTKOL!$V$72,$B$23*(1+FAKTKOL!$E$7)^I$5,0),0)),0)))</f>
        <v>0</v>
      </c>
      <c r="J23" s="214">
        <f>IF(J$5&gt;Pil!$D$3,0,IF(FAKTKOL!$V$72=J$5,$B$23*(1+FAKTKOL!$E$7)^J$5,IF(J$5&gt;FAKTKOL!$V$72,IF(FAKTKOL!$W$72=0,0,IF(J$5-FAKTKOL!$V$72=INT((J$5-FAKTKOL!$V$72)/FAKTKOL!$W$72)*FAKTKOL!$W$72,IF(J$5&gt;FAKTKOL!$V$72,$B$23*(1+FAKTKOL!$E$7)^J$5,0),0)),0)))</f>
        <v>0</v>
      </c>
      <c r="K23" s="214">
        <f>IF(K$5&gt;Pil!$D$3,0,IF(FAKTKOL!$V$72=K$5,$B$23*(1+FAKTKOL!$E$7)^K$5,IF(K$5&gt;FAKTKOL!$V$72,IF(FAKTKOL!$W$72=0,0,IF(K$5-FAKTKOL!$V$72=INT((K$5-FAKTKOL!$V$72)/FAKTKOL!$W$72)*FAKTKOL!$W$72,IF(K$5&gt;FAKTKOL!$V$72,$B$23*(1+FAKTKOL!$E$7)^K$5,0),0)),0)))</f>
        <v>0</v>
      </c>
      <c r="L23" s="214">
        <f>IF(L$5&gt;Pil!$D$3,0,IF(FAKTKOL!$V$72=L$5,$B$23*(1+FAKTKOL!$E$7)^L$5,IF(L$5&gt;FAKTKOL!$V$72,IF(FAKTKOL!$W$72=0,0,IF(L$5-FAKTKOL!$V$72=INT((L$5-FAKTKOL!$V$72)/FAKTKOL!$W$72)*FAKTKOL!$W$72,IF(L$5&gt;FAKTKOL!$V$72,$B$23*(1+FAKTKOL!$E$7)^L$5,0),0)),0)))</f>
        <v>0</v>
      </c>
      <c r="M23" s="214">
        <f>IF(M$5&gt;Pil!$D$3,0,IF(FAKTKOL!$V$72=M$5,$B$23*(1+FAKTKOL!$E$7)^M$5,IF(M$5&gt;FAKTKOL!$V$72,IF(FAKTKOL!$W$72=0,0,IF(M$5-FAKTKOL!$V$72=INT((M$5-FAKTKOL!$V$72)/FAKTKOL!$W$72)*FAKTKOL!$W$72,IF(M$5&gt;FAKTKOL!$V$72,$B$23*(1+FAKTKOL!$E$7)^M$5,0),0)),0)))</f>
        <v>0</v>
      </c>
      <c r="N23" s="214">
        <f>IF(N$5&gt;Pil!$D$3,0,IF(FAKTKOL!$V$72=N$5,$B$23*(1+FAKTKOL!$E$7)^N$5,IF(N$5&gt;FAKTKOL!$V$72,IF(FAKTKOL!$W$72=0,0,IF(N$5-FAKTKOL!$V$72=INT((N$5-FAKTKOL!$V$72)/FAKTKOL!$W$72)*FAKTKOL!$W$72,IF(N$5&gt;FAKTKOL!$V$72,$B$23*(1+FAKTKOL!$E$7)^N$5,0),0)),0)))</f>
        <v>0</v>
      </c>
      <c r="O23" s="214">
        <f>IF(O$5&gt;Pil!$D$3,0,IF(FAKTKOL!$V$72=O$5,$B$23*(1+FAKTKOL!$E$7)^O$5,IF(O$5&gt;FAKTKOL!$V$72,IF(FAKTKOL!$W$72=0,0,IF(O$5-FAKTKOL!$V$72=INT((O$5-FAKTKOL!$V$72)/FAKTKOL!$W$72)*FAKTKOL!$W$72,IF(O$5&gt;FAKTKOL!$V$72,$B$23*(1+FAKTKOL!$E$7)^O$5,0),0)),0)))</f>
        <v>0</v>
      </c>
      <c r="P23" s="214">
        <f>IF(P$5&gt;Pil!$D$3,0,IF(FAKTKOL!$V$72=P$5,$B$23*(1+FAKTKOL!$E$7)^P$5,IF(P$5&gt;FAKTKOL!$V$72,IF(FAKTKOL!$W$72=0,0,IF(P$5-FAKTKOL!$V$72=INT((P$5-FAKTKOL!$V$72)/FAKTKOL!$W$72)*FAKTKOL!$W$72,IF(P$5&gt;FAKTKOL!$V$72,$B$23*(1+FAKTKOL!$E$7)^P$5,0),0)),0)))</f>
        <v>0</v>
      </c>
      <c r="Q23" s="214">
        <f>IF(Q$5&gt;Pil!$D$3,0,IF(FAKTKOL!$V$72=Q$5,$B$23*(1+FAKTKOL!$E$7)^Q$5,IF(Q$5&gt;FAKTKOL!$V$72,IF(FAKTKOL!$W$72=0,0,IF(Q$5-FAKTKOL!$V$72=INT((Q$5-FAKTKOL!$V$72)/FAKTKOL!$W$72)*FAKTKOL!$W$72,IF(Q$5&gt;FAKTKOL!$V$72,$B$23*(1+FAKTKOL!$E$7)^Q$5,0),0)),0)))</f>
        <v>0</v>
      </c>
      <c r="R23" s="214">
        <f>IF(R$5&gt;Pil!$D$3,0,IF(FAKTKOL!$V$72=R$5,$B$23*(1+FAKTKOL!$E$7)^R$5,IF(R$5&gt;FAKTKOL!$V$72,IF(FAKTKOL!$W$72=0,0,IF(R$5-FAKTKOL!$V$72=INT((R$5-FAKTKOL!$V$72)/FAKTKOL!$W$72)*FAKTKOL!$W$72,IF(R$5&gt;FAKTKOL!$V$72,$B$23*(1+FAKTKOL!$E$7)^R$5,0),0)),0)))</f>
        <v>0</v>
      </c>
      <c r="S23" s="214">
        <f>IF(S$5&gt;Pil!$D$3,0,IF(FAKTKOL!$V$72=S$5,$B$23*(1+FAKTKOL!$E$7)^S$5,IF(S$5&gt;FAKTKOL!$V$72,IF(FAKTKOL!$W$72=0,0,IF(S$5-FAKTKOL!$V$72=INT((S$5-FAKTKOL!$V$72)/FAKTKOL!$W$72)*FAKTKOL!$W$72,IF(S$5&gt;FAKTKOL!$V$72,$B$23*(1+FAKTKOL!$E$7)^S$5,0),0)),0)))</f>
        <v>0</v>
      </c>
      <c r="T23" s="214">
        <f>IF(T$5&gt;Pil!$D$3,0,IF(FAKTKOL!$V$72=T$5,$B$23*(1+FAKTKOL!$E$7)^T$5,IF(T$5&gt;FAKTKOL!$V$72,IF(FAKTKOL!$W$72=0,0,IF(T$5-FAKTKOL!$V$72=INT((T$5-FAKTKOL!$V$72)/FAKTKOL!$W$72)*FAKTKOL!$W$72,IF(T$5&gt;FAKTKOL!$V$72,$B$23*(1+FAKTKOL!$E$7)^T$5,0),0)),0)))</f>
        <v>0</v>
      </c>
      <c r="U23" s="152">
        <f>IF(U$5&gt;Pil!$D$3,0,IF(FAKTKOL!$V$72=U$5,$B$23*(1+FAKTKOL!$E$7)^U$5,IF(U$5&gt;FAKTKOL!$V$72,IF(FAKTKOL!$W$72=0,0,IF(U$5-FAKTKOL!$V$72=INT((U$5-FAKTKOL!$V$72)/FAKTKOL!$W$72)*FAKTKOL!$W$72,IF(U$5&gt;FAKTKOL!$V$72,$B$23*(1+FAKTKOL!$E$7)^U$5,0),0)),0)))</f>
        <v>0</v>
      </c>
      <c r="V23" s="214">
        <f>IF(V$5&gt;Pil!$D$3,0,IF(FAKTKOL!$V$72=V$5,$B$23*(1+FAKTKOL!$E$7)^V$5,IF(V$5&gt;FAKTKOL!$V$72,IF(FAKTKOL!$W$72=0,0,IF(V$5-FAKTKOL!$V$72=INT((V$5-FAKTKOL!$V$72)/FAKTKOL!$W$72)*FAKTKOL!$W$72,IF(V$5&gt;FAKTKOL!$V$72,$B$23*(1+FAKTKOL!$E$7)^V$5,0),0)),0)))</f>
        <v>0</v>
      </c>
      <c r="W23" s="152">
        <f>IF(W$5&gt;Pil!$D$3,0,IF(FAKTKOL!$V$72=W$5,$B$23*(1+FAKTKOL!$E$7)^W$5,IF(W$5&gt;FAKTKOL!$V$72,IF(FAKTKOL!$W$72=0,0,IF(W$5-FAKTKOL!$V$72=INT((W$5-FAKTKOL!$V$72)/FAKTKOL!$W$72)*FAKTKOL!$W$72,IF(W$5&gt;FAKTKOL!$V$72,$B$23*(1+FAKTKOL!$E$7)^W$5,0),0)),0)))</f>
        <v>0</v>
      </c>
      <c r="X23" s="152">
        <f>IF(X$5&gt;Pil!$D$3,0,IF(FAKTKOL!$V$72=X$5,$B$23*(1+FAKTKOL!$E$7)^X$5,IF(X$5&gt;FAKTKOL!$V$72,IF(FAKTKOL!$W$72=0,0,IF(X$5-FAKTKOL!$V$72=INT((X$5-FAKTKOL!$V$72)/FAKTKOL!$W$72)*FAKTKOL!$W$72,IF(X$5&gt;FAKTKOL!$V$72,$B$23*(1+FAKTKOL!$E$7)^X$5,0),0)),0)))</f>
        <v>0</v>
      </c>
      <c r="Y23" s="152">
        <f>IF(Y$5&gt;Pil!$D$3,0,IF(FAKTKOL!$V$72=Y$5,$B$23*(1+FAKTKOL!$E$7)^Y$5,IF(Y$5&gt;FAKTKOL!$V$72,IF(FAKTKOL!$W$72=0,0,IF(Y$5-FAKTKOL!$V$72=INT((Y$5-FAKTKOL!$V$72)/FAKTKOL!$W$72)*FAKTKOL!$W$72,IF(Y$5&gt;FAKTKOL!$V$72,$B$23*(1+FAKTKOL!$E$7)^Y$5,0),0)),0)))</f>
        <v>0</v>
      </c>
      <c r="Z23" s="152">
        <f>IF(Z$5&gt;Pil!$D$3,0,IF(FAKTKOL!$V$72=Z$5,$B$23*(1+FAKTKOL!$E$7)^Z$5,IF(Z$5&gt;FAKTKOL!$V$72,IF(FAKTKOL!$W$72=0,0,IF(Z$5-FAKTKOL!$V$72=INT((Z$5-FAKTKOL!$V$72)/FAKTKOL!$W$72)*FAKTKOL!$W$72,IF(Z$5&gt;FAKTKOL!$V$72,$B$23*(1+FAKTKOL!$E$7)^Z$5,0),0)),0)))</f>
        <v>0</v>
      </c>
      <c r="AA23" s="152">
        <f>IF(AA$5&gt;Pil!$D$3,0,IF(FAKTKOL!$V$72=AA$5,$B$23*(1+FAKTKOL!$E$7)^AA$5,IF(AA$5&gt;FAKTKOL!$V$72,IF(FAKTKOL!$W$72=0,0,IF(AA$5-FAKTKOL!$V$72=INT((AA$5-FAKTKOL!$V$72)/FAKTKOL!$W$72)*FAKTKOL!$W$72,IF(AA$5&gt;FAKTKOL!$V$72,$B$23*(1+FAKTKOL!$E$7)^AA$5,0),0)),0)))</f>
        <v>0</v>
      </c>
      <c r="AB23" s="152">
        <f>IF(AB$5&gt;Pil!$D$3,0,IF(FAKTKOL!$V$72=AB$5,$B$23*(1+FAKTKOL!$E$7)^AB$5,IF(AB$5&gt;FAKTKOL!$V$72,IF(FAKTKOL!$W$72=0,0,IF(AB$5-FAKTKOL!$V$72=INT((AB$5-FAKTKOL!$V$72)/FAKTKOL!$W$72)*FAKTKOL!$W$72,IF(AB$5&gt;FAKTKOL!$V$72,$B$23*(1+FAKTKOL!$E$7)^AB$5,0),0)),0)))</f>
        <v>0</v>
      </c>
      <c r="AC23" s="152">
        <f>IF(AC$5&gt;Pil!$D$3,0,IF(FAKTKOL!$V$72=AC$5,$B$23*(1+FAKTKOL!$E$7)^AC$5,IF(AC$5&gt;FAKTKOL!$V$72,IF(FAKTKOL!$W$72=0,0,IF(AC$5-FAKTKOL!$V$72=INT((AC$5-FAKTKOL!$V$72)/FAKTKOL!$W$72)*FAKTKOL!$W$72,IF(AC$5&gt;FAKTKOL!$V$72,$B$23*(1+FAKTKOL!$E$7)^AC$5,0),0)),0)))</f>
        <v>0</v>
      </c>
      <c r="AD23" s="152">
        <f>IF(AD$5&gt;Pil!$D$3,0,IF(FAKTKOL!$V$72=AD$5,$B$23*(1+FAKTKOL!$E$7)^AD$5,IF(AD$5&gt;FAKTKOL!$V$72,IF(FAKTKOL!$W$72=0,0,IF(AD$5-FAKTKOL!$V$72=INT((AD$5-FAKTKOL!$V$72)/FAKTKOL!$W$72)*FAKTKOL!$W$72,IF(AD$5&gt;FAKTKOL!$V$72,$B$23*(1+FAKTKOL!$E$7)^AD$5,0),0)),0)))</f>
        <v>0</v>
      </c>
      <c r="AE23" s="152">
        <f>IF(AE$5&gt;Pil!$D$3,0,IF(FAKTKOL!$V$72=AE$5,$B$23*(1+FAKTKOL!$E$7)^AE$5,IF(AE$5&gt;FAKTKOL!$V$72,IF(FAKTKOL!$W$72=0,0,IF(AE$5-FAKTKOL!$V$72=INT((AE$5-FAKTKOL!$V$72)/FAKTKOL!$W$72)*FAKTKOL!$W$72,IF(AE$5&gt;FAKTKOL!$V$72,$B$23*(1+FAKTKOL!$E$7)^AE$5,0),0)),0)))</f>
        <v>0</v>
      </c>
      <c r="AF23" s="152">
        <f>IF(AF$5&gt;Pil!$D$3,0,IF(FAKTKOL!$V$72=AF$5,$B$23*(1+FAKTKOL!$E$7)^AF$5,IF(AF$5&gt;FAKTKOL!$V$72,IF(FAKTKOL!$W$72=0,0,IF(AF$5-FAKTKOL!$V$72=INT((AF$5-FAKTKOL!$V$72)/FAKTKOL!$W$72)*FAKTKOL!$W$72,IF(AF$5&gt;FAKTKOL!$V$72,$B$23*(1+FAKTKOL!$E$7)^AF$5,0),0)),0)))</f>
        <v>0</v>
      </c>
      <c r="AG23" s="152">
        <f>IF(AG$5&gt;Pil!$D$3,0,IF(FAKTKOL!$V$72=AG$5,$B$23*(1+FAKTKOL!$E$7)^AG$5,IF(AG$5&gt;FAKTKOL!$V$72,IF(FAKTKOL!$W$72=0,0,IF(AG$5-FAKTKOL!$V$72=INT((AG$5-FAKTKOL!$V$72)/FAKTKOL!$W$72)*FAKTKOL!$W$72,IF(AG$5&gt;FAKTKOL!$V$72,$B$23*(1+FAKTKOL!$E$7)^AG$5,0),0)),0)))</f>
        <v>0</v>
      </c>
      <c r="AH23" s="152">
        <f>IF(AH$5&gt;Pil!$D$3,0,IF(FAKTKOL!$V$72=AH$5,$B$23*(1+FAKTKOL!$E$7)^AH$5,IF(AH$5&gt;FAKTKOL!$V$72,IF(FAKTKOL!$W$72=0,0,IF(AH$5-FAKTKOL!$V$72=INT((AH$5-FAKTKOL!$V$72)/FAKTKOL!$W$72)*FAKTKOL!$W$72,IF(AH$5&gt;FAKTKOL!$V$72,$B$23*(1+FAKTKOL!$E$7)^AH$5,0),0)),0)))</f>
        <v>0</v>
      </c>
    </row>
    <row r="24" spans="1:34" x14ac:dyDescent="0.2">
      <c r="A24" s="3" t="str">
        <f>FAKTKOL!P73</f>
        <v>Fosfor, året efter  plantning</v>
      </c>
      <c r="B24" s="3">
        <f>(Pil!F36*Pil!E36)/2</f>
        <v>172.5</v>
      </c>
      <c r="D24" s="152">
        <f>IF(D$5&gt;Pil!$D$3,0,IF(FAKTKOL!$V$73=D$5,$B$24*(1+FAKTKOL!$E$7)^D$5,IF(D$5&gt;FAKTKOL!$V$73,IF(FAKTKOL!$W$73=0,0,IF(D$5-FAKTKOL!$V$73=INT((D$5-FAKTKOL!$V$73)/FAKTKOL!$W$73)*FAKTKOL!$W$73,IF(D$5&gt;FAKTKOL!$V$73,$B$24*(1+FAKTKOL!$E$7)^D$5,0),0)),0)))</f>
        <v>0</v>
      </c>
      <c r="E24" s="152">
        <f>IF(E$5&gt;Pil!$D$3,0,IF(FAKTKOL!$V$73=E$5,$B$24*(1+FAKTKOL!$E$7)^E$5,IF(E$5&gt;FAKTKOL!$V$73,IF(FAKTKOL!$W$73=0,0,IF(E$5-FAKTKOL!$V$73=INT((E$5-FAKTKOL!$V$73)/FAKTKOL!$W$73)*FAKTKOL!$W$73,IF(E$5&gt;FAKTKOL!$V$73,$B$24*(1+FAKTKOL!$E$7)^E$5,0),0)),0)))</f>
        <v>172.5</v>
      </c>
      <c r="F24" s="152">
        <f>IF(F$5&gt;Pil!$D$3,0,IF(FAKTKOL!$V$73=F$5,$B$24*(1+FAKTKOL!$E$7)^F$5,IF(F$5&gt;FAKTKOL!$V$73,IF(FAKTKOL!$W$73=0,0,IF(F$5-FAKTKOL!$V$73=INT((F$5-FAKTKOL!$V$73)/FAKTKOL!$W$73)*FAKTKOL!$W$73,IF(F$5&gt;FAKTKOL!$V$73,$B$24*(1+FAKTKOL!$E$7)^F$5,0),0)),0)))</f>
        <v>0</v>
      </c>
      <c r="G24" s="214">
        <f>IF(G$5&gt;Pil!$D$3,0,IF(FAKTKOL!$V$73=G$5,$B$24*(1+FAKTKOL!$E$7)^G$5,IF(G$5&gt;FAKTKOL!$V$73,IF(FAKTKOL!$W$73=0,0,IF(G$5-FAKTKOL!$V$73=INT((G$5-FAKTKOL!$V$73)/FAKTKOL!$W$73)*FAKTKOL!$W$73,IF(G$5&gt;FAKTKOL!$V$73,$B$24*(1+FAKTKOL!$E$7)^G$5,0),0)),0)))</f>
        <v>0</v>
      </c>
      <c r="H24" s="214">
        <f>IF(H$5&gt;Pil!$D$3,0,IF(FAKTKOL!$V$73=H$5,$B$24*(1+FAKTKOL!$E$7)^H$5,IF(H$5&gt;FAKTKOL!$V$73,IF(FAKTKOL!$W$73=0,0,IF(H$5-FAKTKOL!$V$73=INT((H$5-FAKTKOL!$V$73)/FAKTKOL!$W$73)*FAKTKOL!$W$73,IF(H$5&gt;FAKTKOL!$V$73,$B$24*(1+FAKTKOL!$E$7)^H$5,0),0)),0)))</f>
        <v>0</v>
      </c>
      <c r="I24" s="214">
        <f>IF(I$5&gt;Pil!$D$3,0,IF(FAKTKOL!$V$73=I$5,$B$24*(1+FAKTKOL!$E$7)^I$5,IF(I$5&gt;FAKTKOL!$V$73,IF(FAKTKOL!$W$73=0,0,IF(I$5-FAKTKOL!$V$73=INT((I$5-FAKTKOL!$V$73)/FAKTKOL!$W$73)*FAKTKOL!$W$73,IF(I$5&gt;FAKTKOL!$V$73,$B$24*(1+FAKTKOL!$E$7)^I$5,0),0)),0)))</f>
        <v>0</v>
      </c>
      <c r="J24" s="214">
        <f>IF(J$5&gt;Pil!$D$3,0,IF(FAKTKOL!$V$73=J$5,$B$24*(1+FAKTKOL!$E$7)^J$5,IF(J$5&gt;FAKTKOL!$V$73,IF(FAKTKOL!$W$73=0,0,IF(J$5-FAKTKOL!$V$73=INT((J$5-FAKTKOL!$V$73)/FAKTKOL!$W$73)*FAKTKOL!$W$73,IF(J$5&gt;FAKTKOL!$V$73,$B$24*(1+FAKTKOL!$E$7)^J$5,0),0)),0)))</f>
        <v>0</v>
      </c>
      <c r="K24" s="214">
        <f>IF(K$5&gt;Pil!$D$3,0,IF(FAKTKOL!$V$73=K$5,$B$24*(1+FAKTKOL!$E$7)^K$5,IF(K$5&gt;FAKTKOL!$V$73,IF(FAKTKOL!$W$73=0,0,IF(K$5-FAKTKOL!$V$73=INT((K$5-FAKTKOL!$V$73)/FAKTKOL!$W$73)*FAKTKOL!$W$73,IF(K$5&gt;FAKTKOL!$V$73,$B$24*(1+FAKTKOL!$E$7)^K$5,0),0)),0)))</f>
        <v>0</v>
      </c>
      <c r="L24" s="214">
        <f>IF(L$5&gt;Pil!$D$3,0,IF(FAKTKOL!$V$73=L$5,$B$24*(1+FAKTKOL!$E$7)^L$5,IF(L$5&gt;FAKTKOL!$V$73,IF(FAKTKOL!$W$73=0,0,IF(L$5-FAKTKOL!$V$73=INT((L$5-FAKTKOL!$V$73)/FAKTKOL!$W$73)*FAKTKOL!$W$73,IF(L$5&gt;FAKTKOL!$V$73,$B$24*(1+FAKTKOL!$E$7)^L$5,0),0)),0)))</f>
        <v>0</v>
      </c>
      <c r="M24" s="214">
        <f>IF(M$5&gt;Pil!$D$3,0,IF(FAKTKOL!$V$73=M$5,$B$24*(1+FAKTKOL!$E$7)^M$5,IF(M$5&gt;FAKTKOL!$V$73,IF(FAKTKOL!$W$73=0,0,IF(M$5-FAKTKOL!$V$73=INT((M$5-FAKTKOL!$V$73)/FAKTKOL!$W$73)*FAKTKOL!$W$73,IF(M$5&gt;FAKTKOL!$V$73,$B$24*(1+FAKTKOL!$E$7)^M$5,0),0)),0)))</f>
        <v>0</v>
      </c>
      <c r="N24" s="214">
        <f>IF(N$5&gt;Pil!$D$3,0,IF(FAKTKOL!$V$73=N$5,$B$24*(1+FAKTKOL!$E$7)^N$5,IF(N$5&gt;FAKTKOL!$V$73,IF(FAKTKOL!$W$73=0,0,IF(N$5-FAKTKOL!$V$73=INT((N$5-FAKTKOL!$V$73)/FAKTKOL!$W$73)*FAKTKOL!$W$73,IF(N$5&gt;FAKTKOL!$V$73,$B$24*(1+FAKTKOL!$E$7)^N$5,0),0)),0)))</f>
        <v>0</v>
      </c>
      <c r="O24" s="214">
        <f>IF(O$5&gt;Pil!$D$3,0,IF(FAKTKOL!$V$73=O$5,$B$24*(1+FAKTKOL!$E$7)^O$5,IF(O$5&gt;FAKTKOL!$V$73,IF(FAKTKOL!$W$73=0,0,IF(O$5-FAKTKOL!$V$73=INT((O$5-FAKTKOL!$V$73)/FAKTKOL!$W$73)*FAKTKOL!$W$73,IF(O$5&gt;FAKTKOL!$V$73,$B$24*(1+FAKTKOL!$E$7)^O$5,0),0)),0)))</f>
        <v>0</v>
      </c>
      <c r="P24" s="214">
        <f>IF(P$5&gt;Pil!$D$3,0,IF(FAKTKOL!$V$73=P$5,$B$24*(1+FAKTKOL!$E$7)^P$5,IF(P$5&gt;FAKTKOL!$V$73,IF(FAKTKOL!$W$73=0,0,IF(P$5-FAKTKOL!$V$73=INT((P$5-FAKTKOL!$V$73)/FAKTKOL!$W$73)*FAKTKOL!$W$73,IF(P$5&gt;FAKTKOL!$V$73,$B$24*(1+FAKTKOL!$E$7)^P$5,0),0)),0)))</f>
        <v>0</v>
      </c>
      <c r="Q24" s="214">
        <f>IF(Q$5&gt;Pil!$D$3,0,IF(FAKTKOL!$V$73=Q$5,$B$24*(1+FAKTKOL!$E$7)^Q$5,IF(Q$5&gt;FAKTKOL!$V$73,IF(FAKTKOL!$W$73=0,0,IF(Q$5-FAKTKOL!$V$73=INT((Q$5-FAKTKOL!$V$73)/FAKTKOL!$W$73)*FAKTKOL!$W$73,IF(Q$5&gt;FAKTKOL!$V$73,$B$24*(1+FAKTKOL!$E$7)^Q$5,0),0)),0)))</f>
        <v>0</v>
      </c>
      <c r="R24" s="214">
        <f>IF(R$5&gt;Pil!$D$3,0,IF(FAKTKOL!$V$73=R$5,$B$24*(1+FAKTKOL!$E$7)^R$5,IF(R$5&gt;FAKTKOL!$V$73,IF(FAKTKOL!$W$73=0,0,IF(R$5-FAKTKOL!$V$73=INT((R$5-FAKTKOL!$V$73)/FAKTKOL!$W$73)*FAKTKOL!$W$73,IF(R$5&gt;FAKTKOL!$V$73,$B$24*(1+FAKTKOL!$E$7)^R$5,0),0)),0)))</f>
        <v>0</v>
      </c>
      <c r="S24" s="214">
        <f>IF(S$5&gt;Pil!$D$3,0,IF(FAKTKOL!$V$73=S$5,$B$24*(1+FAKTKOL!$E$7)^S$5,IF(S$5&gt;FAKTKOL!$V$73,IF(FAKTKOL!$W$73=0,0,IF(S$5-FAKTKOL!$V$73=INT((S$5-FAKTKOL!$V$73)/FAKTKOL!$W$73)*FAKTKOL!$W$73,IF(S$5&gt;FAKTKOL!$V$73,$B$24*(1+FAKTKOL!$E$7)^S$5,0),0)),0)))</f>
        <v>0</v>
      </c>
      <c r="T24" s="214">
        <f>IF(T$5&gt;Pil!$D$3,0,IF(FAKTKOL!$V$73=T$5,$B$24*(1+FAKTKOL!$E$7)^T$5,IF(T$5&gt;FAKTKOL!$V$73,IF(FAKTKOL!$W$73=0,0,IF(T$5-FAKTKOL!$V$73=INT((T$5-FAKTKOL!$V$73)/FAKTKOL!$W$73)*FAKTKOL!$W$73,IF(T$5&gt;FAKTKOL!$V$73,$B$24*(1+FAKTKOL!$E$7)^T$5,0),0)),0)))</f>
        <v>0</v>
      </c>
      <c r="U24" s="152">
        <f>IF(U$5&gt;Pil!$D$3,0,IF(FAKTKOL!$V$73=U$5,$B$24*(1+FAKTKOL!$E$7)^U$5,IF(U$5&gt;FAKTKOL!$V$73,IF(FAKTKOL!$W$73=0,0,IF(U$5-FAKTKOL!$V$73=INT((U$5-FAKTKOL!$V$73)/FAKTKOL!$W$73)*FAKTKOL!$W$73,IF(U$5&gt;FAKTKOL!$V$73,$B$24*(1+FAKTKOL!$E$7)^U$5,0),0)),0)))</f>
        <v>0</v>
      </c>
      <c r="V24" s="214">
        <f>IF(V$5&gt;Pil!$D$3,0,IF(FAKTKOL!$V$73=V$5,$B$24*(1+FAKTKOL!$E$7)^V$5,IF(V$5&gt;FAKTKOL!$V$73,IF(FAKTKOL!$W$73=0,0,IF(V$5-FAKTKOL!$V$73=INT((V$5-FAKTKOL!$V$73)/FAKTKOL!$W$73)*FAKTKOL!$W$73,IF(V$5&gt;FAKTKOL!$V$73,$B$24*(1+FAKTKOL!$E$7)^V$5,0),0)),0)))</f>
        <v>0</v>
      </c>
      <c r="W24" s="152">
        <f>IF(W$5&gt;Pil!$D$3,0,IF(FAKTKOL!$V$73=W$5,$B$24*(1+FAKTKOL!$E$7)^W$5,IF(W$5&gt;FAKTKOL!$V$73,IF(FAKTKOL!$W$73=0,0,IF(W$5-FAKTKOL!$V$73=INT((W$5-FAKTKOL!$V$73)/FAKTKOL!$W$73)*FAKTKOL!$W$73,IF(W$5&gt;FAKTKOL!$V$73,$B$24*(1+FAKTKOL!$E$7)^W$5,0),0)),0)))</f>
        <v>0</v>
      </c>
      <c r="X24" s="152">
        <f>IF(X$5&gt;Pil!$D$3,0,IF(FAKTKOL!$V$73=X$5,$B$24*(1+FAKTKOL!$E$7)^X$5,IF(X$5&gt;FAKTKOL!$V$73,IF(FAKTKOL!$W$73=0,0,IF(X$5-FAKTKOL!$V$73=INT((X$5-FAKTKOL!$V$73)/FAKTKOL!$W$73)*FAKTKOL!$W$73,IF(X$5&gt;FAKTKOL!$V$73,$B$24*(1+FAKTKOL!$E$7)^X$5,0),0)),0)))</f>
        <v>0</v>
      </c>
      <c r="Y24" s="152">
        <f>IF(Y$5&gt;Pil!$D$3,0,IF(FAKTKOL!$V$73=Y$5,$B$24*(1+FAKTKOL!$E$7)^Y$5,IF(Y$5&gt;FAKTKOL!$V$73,IF(FAKTKOL!$W$73=0,0,IF(Y$5-FAKTKOL!$V$73=INT((Y$5-FAKTKOL!$V$73)/FAKTKOL!$W$73)*FAKTKOL!$W$73,IF(Y$5&gt;FAKTKOL!$V$73,$B$24*(1+FAKTKOL!$E$7)^Y$5,0),0)),0)))</f>
        <v>0</v>
      </c>
      <c r="Z24" s="152">
        <f>IF(Z$5&gt;Pil!$D$3,0,IF(FAKTKOL!$V$73=Z$5,$B$24*(1+FAKTKOL!$E$7)^Z$5,IF(Z$5&gt;FAKTKOL!$V$73,IF(FAKTKOL!$W$73=0,0,IF(Z$5-FAKTKOL!$V$73=INT((Z$5-FAKTKOL!$V$73)/FAKTKOL!$W$73)*FAKTKOL!$W$73,IF(Z$5&gt;FAKTKOL!$V$73,$B$24*(1+FAKTKOL!$E$7)^Z$5,0),0)),0)))</f>
        <v>0</v>
      </c>
      <c r="AA24" s="152">
        <f>IF(AA$5&gt;Pil!$D$3,0,IF(FAKTKOL!$V$73=AA$5,$B$24*(1+FAKTKOL!$E$7)^AA$5,IF(AA$5&gt;FAKTKOL!$V$73,IF(FAKTKOL!$W$73=0,0,IF(AA$5-FAKTKOL!$V$73=INT((AA$5-FAKTKOL!$V$73)/FAKTKOL!$W$73)*FAKTKOL!$W$73,IF(AA$5&gt;FAKTKOL!$V$73,$B$24*(1+FAKTKOL!$E$7)^AA$5,0),0)),0)))</f>
        <v>0</v>
      </c>
      <c r="AB24" s="152">
        <f>IF(AB$5&gt;Pil!$D$3,0,IF(FAKTKOL!$V$73=AB$5,$B$24*(1+FAKTKOL!$E$7)^AB$5,IF(AB$5&gt;FAKTKOL!$V$73,IF(FAKTKOL!$W$73=0,0,IF(AB$5-FAKTKOL!$V$73=INT((AB$5-FAKTKOL!$V$73)/FAKTKOL!$W$73)*FAKTKOL!$W$73,IF(AB$5&gt;FAKTKOL!$V$73,$B$24*(1+FAKTKOL!$E$7)^AB$5,0),0)),0)))</f>
        <v>0</v>
      </c>
      <c r="AC24" s="152">
        <f>IF(AC$5&gt;Pil!$D$3,0,IF(FAKTKOL!$V$73=AC$5,$B$24*(1+FAKTKOL!$E$7)^AC$5,IF(AC$5&gt;FAKTKOL!$V$73,IF(FAKTKOL!$W$73=0,0,IF(AC$5-FAKTKOL!$V$73=INT((AC$5-FAKTKOL!$V$73)/FAKTKOL!$W$73)*FAKTKOL!$W$73,IF(AC$5&gt;FAKTKOL!$V$73,$B$24*(1+FAKTKOL!$E$7)^AC$5,0),0)),0)))</f>
        <v>0</v>
      </c>
      <c r="AD24" s="152">
        <f>IF(AD$5&gt;Pil!$D$3,0,IF(FAKTKOL!$V$73=AD$5,$B$24*(1+FAKTKOL!$E$7)^AD$5,IF(AD$5&gt;FAKTKOL!$V$73,IF(FAKTKOL!$W$73=0,0,IF(AD$5-FAKTKOL!$V$73=INT((AD$5-FAKTKOL!$V$73)/FAKTKOL!$W$73)*FAKTKOL!$W$73,IF(AD$5&gt;FAKTKOL!$V$73,$B$24*(1+FAKTKOL!$E$7)^AD$5,0),0)),0)))</f>
        <v>0</v>
      </c>
      <c r="AE24" s="152">
        <f>IF(AE$5&gt;Pil!$D$3,0,IF(FAKTKOL!$V$73=AE$5,$B$24*(1+FAKTKOL!$E$7)^AE$5,IF(AE$5&gt;FAKTKOL!$V$73,IF(FAKTKOL!$W$73=0,0,IF(AE$5-FAKTKOL!$V$73=INT((AE$5-FAKTKOL!$V$73)/FAKTKOL!$W$73)*FAKTKOL!$W$73,IF(AE$5&gt;FAKTKOL!$V$73,$B$24*(1+FAKTKOL!$E$7)^AE$5,0),0)),0)))</f>
        <v>0</v>
      </c>
      <c r="AF24" s="152">
        <f>IF(AF$5&gt;Pil!$D$3,0,IF(FAKTKOL!$V$73=AF$5,$B$24*(1+FAKTKOL!$E$7)^AF$5,IF(AF$5&gt;FAKTKOL!$V$73,IF(FAKTKOL!$W$73=0,0,IF(AF$5-FAKTKOL!$V$73=INT((AF$5-FAKTKOL!$V$73)/FAKTKOL!$W$73)*FAKTKOL!$W$73,IF(AF$5&gt;FAKTKOL!$V$73,$B$24*(1+FAKTKOL!$E$7)^AF$5,0),0)),0)))</f>
        <v>0</v>
      </c>
      <c r="AG24" s="152">
        <f>IF(AG$5&gt;Pil!$D$3,0,IF(FAKTKOL!$V$73=AG$5,$B$24*(1+FAKTKOL!$E$7)^AG$5,IF(AG$5&gt;FAKTKOL!$V$73,IF(FAKTKOL!$W$73=0,0,IF(AG$5-FAKTKOL!$V$73=INT((AG$5-FAKTKOL!$V$73)/FAKTKOL!$W$73)*FAKTKOL!$W$73,IF(AG$5&gt;FAKTKOL!$V$73,$B$24*(1+FAKTKOL!$E$7)^AG$5,0),0)),0)))</f>
        <v>0</v>
      </c>
      <c r="AH24" s="152">
        <f>IF(AH$5&gt;Pil!$D$3,0,IF(FAKTKOL!$V$73=AH$5,$B$24*(1+FAKTKOL!$E$7)^AH$5,IF(AH$5&gt;FAKTKOL!$V$73,IF(FAKTKOL!$W$73=0,0,IF(AH$5-FAKTKOL!$V$73=INT((AH$5-FAKTKOL!$V$73)/FAKTKOL!$W$73)*FAKTKOL!$W$73,IF(AH$5&gt;FAKTKOL!$V$73,$B$24*(1+FAKTKOL!$E$7)^AH$5,0),0)),0)))</f>
        <v>0</v>
      </c>
    </row>
    <row r="25" spans="1:34" x14ac:dyDescent="0.2">
      <c r="A25" s="225" t="str">
        <f>FAKTKOL!P74</f>
        <v>Fosfor, året efter  høstår</v>
      </c>
      <c r="B25" s="3">
        <f>B24</f>
        <v>172.5</v>
      </c>
      <c r="D25" s="152">
        <f>IF(D$5&gt;Pil!$D$3,0,IF(FAKTKOL!$V$74=D$5,$B$25*(1+FAKTKOL!$E$7)^D$5,IF(D$5&gt;FAKTKOL!$V$74,IF(FAKTKOL!$W$74=0,0,IF(D$5-FAKTKOL!$V$74=INT((D$5-FAKTKOL!$V$74)/FAKTKOL!$W$74)*FAKTKOL!$W$74,IF(D$5&gt;FAKTKOL!$V$74,$B$25*(1+FAKTKOL!$E$7)^D$5,0),0)),0)))</f>
        <v>0</v>
      </c>
      <c r="E25" s="152">
        <f>IF(E$5&gt;Pil!$D$3,0,IF(FAKTKOL!$V$74=E$5,$B$25*(1+FAKTKOL!$E$7)^E$5,IF(E$5&gt;FAKTKOL!$V$74,IF(FAKTKOL!$W$74=0,0,IF(E$5-FAKTKOL!$V$74=INT((E$5-FAKTKOL!$V$74)/FAKTKOL!$W$74)*FAKTKOL!$W$74,IF(E$5&gt;FAKTKOL!$V$74,$B$25*(1+FAKTKOL!$E$7)^E$5,0),0)),0)))</f>
        <v>0</v>
      </c>
      <c r="F25" s="152">
        <f>IF(F$5&gt;Pil!$D$3,0,IF(FAKTKOL!$V$74=F$5,$B$25*(1+FAKTKOL!$E$7)^F$5,IF(F$5&gt;FAKTKOL!$V$74,IF(FAKTKOL!$W$74=0,0,IF(F$5-FAKTKOL!$V$74=INT((F$5-FAKTKOL!$V$74)/FAKTKOL!$W$74)*FAKTKOL!$W$74,IF(F$5&gt;FAKTKOL!$V$74,$B$25*(1+FAKTKOL!$E$7)^F$5,0),0)),0)))</f>
        <v>0</v>
      </c>
      <c r="G25" s="214">
        <f>IF(G$5&gt;Pil!$D$3,0,IF(FAKTKOL!$V$74=G$5,$B$25*(1+FAKTKOL!$E$7)^G$5,IF(G$5&gt;FAKTKOL!$V$74,IF(FAKTKOL!$W$74=0,0,IF(G$5-FAKTKOL!$V$74=INT((G$5-FAKTKOL!$V$74)/FAKTKOL!$W$74)*FAKTKOL!$W$74,IF(G$5&gt;FAKTKOL!$V$74,$B$25*(1+FAKTKOL!$E$7)^G$5,0),0)),0)))</f>
        <v>0</v>
      </c>
      <c r="H25" s="214">
        <f>IF(H$5&gt;Pil!$D$3,0,IF(FAKTKOL!$V$74=H$5,$B$25*(1+FAKTKOL!$E$7)^H$5,IF(H$5&gt;FAKTKOL!$V$74,IF(FAKTKOL!$W$74=0,0,IF(H$5-FAKTKOL!$V$74=INT((H$5-FAKTKOL!$V$74)/FAKTKOL!$W$74)*FAKTKOL!$W$74,IF(H$5&gt;FAKTKOL!$V$74,$B$25*(1+FAKTKOL!$E$7)^H$5,0),0)),0)))</f>
        <v>172.5</v>
      </c>
      <c r="I25" s="214">
        <f>IF(I$5&gt;Pil!$D$3,0,IF(FAKTKOL!$V$74=I$5,$B$25*(1+FAKTKOL!$E$7)^I$5,IF(I$5&gt;FAKTKOL!$V$74,IF(FAKTKOL!$W$74=0,0,IF(I$5-FAKTKOL!$V$74=INT((I$5-FAKTKOL!$V$74)/FAKTKOL!$W$74)*FAKTKOL!$W$74,IF(I$5&gt;FAKTKOL!$V$74,$B$25*(1+FAKTKOL!$E$7)^I$5,0),0)),0)))</f>
        <v>0</v>
      </c>
      <c r="J25" s="214">
        <f>IF(J$5&gt;Pil!$D$3,0,IF(FAKTKOL!$V$74=J$5,$B$25*(1+FAKTKOL!$E$7)^J$5,IF(J$5&gt;FAKTKOL!$V$74,IF(FAKTKOL!$W$74=0,0,IF(J$5-FAKTKOL!$V$74=INT((J$5-FAKTKOL!$V$74)/FAKTKOL!$W$74)*FAKTKOL!$W$74,IF(J$5&gt;FAKTKOL!$V$74,$B$25*(1+FAKTKOL!$E$7)^J$5,0),0)),0)))</f>
        <v>0</v>
      </c>
      <c r="K25" s="214">
        <f>IF(K$5&gt;Pil!$D$3,0,IF(FAKTKOL!$V$74=K$5,$B$25*(1+FAKTKOL!$E$7)^K$5,IF(K$5&gt;FAKTKOL!$V$74,IF(FAKTKOL!$W$74=0,0,IF(K$5-FAKTKOL!$V$74=INT((K$5-FAKTKOL!$V$74)/FAKTKOL!$W$74)*FAKTKOL!$W$74,IF(K$5&gt;FAKTKOL!$V$74,$B$25*(1+FAKTKOL!$E$7)^K$5,0),0)),0)))</f>
        <v>172.5</v>
      </c>
      <c r="L25" s="214">
        <f>IF(L$5&gt;Pil!$D$3,0,IF(FAKTKOL!$V$74=L$5,$B$25*(1+FAKTKOL!$E$7)^L$5,IF(L$5&gt;FAKTKOL!$V$74,IF(FAKTKOL!$W$74=0,0,IF(L$5-FAKTKOL!$V$74=INT((L$5-FAKTKOL!$V$74)/FAKTKOL!$W$74)*FAKTKOL!$W$74,IF(L$5&gt;FAKTKOL!$V$74,$B$25*(1+FAKTKOL!$E$7)^L$5,0),0)),0)))</f>
        <v>0</v>
      </c>
      <c r="M25" s="214">
        <f>IF(M$5&gt;Pil!$D$3,0,IF(FAKTKOL!$V$74=M$5,$B$25*(1+FAKTKOL!$E$7)^M$5,IF(M$5&gt;FAKTKOL!$V$74,IF(FAKTKOL!$W$74=0,0,IF(M$5-FAKTKOL!$V$74=INT((M$5-FAKTKOL!$V$74)/FAKTKOL!$W$74)*FAKTKOL!$W$74,IF(M$5&gt;FAKTKOL!$V$74,$B$25*(1+FAKTKOL!$E$7)^M$5,0),0)),0)))</f>
        <v>0</v>
      </c>
      <c r="N25" s="214">
        <f>IF(N$5&gt;Pil!$D$3,0,IF(FAKTKOL!$V$74=N$5,$B$25*(1+FAKTKOL!$E$7)^N$5,IF(N$5&gt;FAKTKOL!$V$74,IF(FAKTKOL!$W$74=0,0,IF(N$5-FAKTKOL!$V$74=INT((N$5-FAKTKOL!$V$74)/FAKTKOL!$W$74)*FAKTKOL!$W$74,IF(N$5&gt;FAKTKOL!$V$74,$B$25*(1+FAKTKOL!$E$7)^N$5,0),0)),0)))</f>
        <v>172.5</v>
      </c>
      <c r="O25" s="214">
        <f>IF(O$5&gt;Pil!$D$3,0,IF(FAKTKOL!$V$74=O$5,$B$25*(1+FAKTKOL!$E$7)^O$5,IF(O$5&gt;FAKTKOL!$V$74,IF(FAKTKOL!$W$74=0,0,IF(O$5-FAKTKOL!$V$74=INT((O$5-FAKTKOL!$V$74)/FAKTKOL!$W$74)*FAKTKOL!$W$74,IF(O$5&gt;FAKTKOL!$V$74,$B$25*(1+FAKTKOL!$E$7)^O$5,0),0)),0)))</f>
        <v>0</v>
      </c>
      <c r="P25" s="214">
        <f>IF(P$5&gt;Pil!$D$3,0,IF(FAKTKOL!$V$74=P$5,$B$25*(1+FAKTKOL!$E$7)^P$5,IF(P$5&gt;FAKTKOL!$V$74,IF(FAKTKOL!$W$74=0,0,IF(P$5-FAKTKOL!$V$74=INT((P$5-FAKTKOL!$V$74)/FAKTKOL!$W$74)*FAKTKOL!$W$74,IF(P$5&gt;FAKTKOL!$V$74,$B$25*(1+FAKTKOL!$E$7)^P$5,0),0)),0)))</f>
        <v>0</v>
      </c>
      <c r="Q25" s="214">
        <f>IF(Q$5&gt;Pil!$D$3,0,IF(FAKTKOL!$V$74=Q$5,$B$25*(1+FAKTKOL!$E$7)^Q$5,IF(Q$5&gt;FAKTKOL!$V$74,IF(FAKTKOL!$W$74=0,0,IF(Q$5-FAKTKOL!$V$74=INT((Q$5-FAKTKOL!$V$74)/FAKTKOL!$W$74)*FAKTKOL!$W$74,IF(Q$5&gt;FAKTKOL!$V$74,$B$25*(1+FAKTKOL!$E$7)^Q$5,0),0)),0)))</f>
        <v>172.5</v>
      </c>
      <c r="R25" s="214">
        <f>IF(R$5&gt;Pil!$D$3,0,IF(FAKTKOL!$V$74=R$5,$B$25*(1+FAKTKOL!$E$7)^R$5,IF(R$5&gt;FAKTKOL!$V$74,IF(FAKTKOL!$W$74=0,0,IF(R$5-FAKTKOL!$V$74=INT((R$5-FAKTKOL!$V$74)/FAKTKOL!$W$74)*FAKTKOL!$W$74,IF(R$5&gt;FAKTKOL!$V$74,$B$25*(1+FAKTKOL!$E$7)^R$5,0),0)),0)))</f>
        <v>0</v>
      </c>
      <c r="S25" s="214">
        <f>IF(S$5&gt;Pil!$D$3,0,IF(FAKTKOL!$V$74=S$5,$B$25*(1+FAKTKOL!$E$7)^S$5,IF(S$5&gt;FAKTKOL!$V$74,IF(FAKTKOL!$W$74=0,0,IF(S$5-FAKTKOL!$V$74=INT((S$5-FAKTKOL!$V$74)/FAKTKOL!$W$74)*FAKTKOL!$W$74,IF(S$5&gt;FAKTKOL!$V$74,$B$25*(1+FAKTKOL!$E$7)^S$5,0),0)),0)))</f>
        <v>0</v>
      </c>
      <c r="T25" s="214">
        <f>IF(T$5&gt;Pil!$D$3,0,IF(FAKTKOL!$V$74=T$5,$B$25*(1+FAKTKOL!$E$7)^T$5,IF(T$5&gt;FAKTKOL!$V$74,IF(FAKTKOL!$W$74=0,0,IF(T$5-FAKTKOL!$V$74=INT((T$5-FAKTKOL!$V$74)/FAKTKOL!$W$74)*FAKTKOL!$W$74,IF(T$5&gt;FAKTKOL!$V$74,$B$25*(1+FAKTKOL!$E$7)^T$5,0),0)),0)))</f>
        <v>172.5</v>
      </c>
      <c r="U25" s="152">
        <f>IF(U$5&gt;Pil!$D$3,0,IF(FAKTKOL!$V$74=U$5,$B$25*(1+FAKTKOL!$E$7)^U$5,IF(U$5&gt;FAKTKOL!$V$74,IF(FAKTKOL!$W$74=0,0,IF(U$5-FAKTKOL!$V$74=INT((U$5-FAKTKOL!$V$74)/FAKTKOL!$W$74)*FAKTKOL!$W$74,IF(U$5&gt;FAKTKOL!$V$74,$B$25*(1+FAKTKOL!$E$7)^U$5,0),0)),0)))</f>
        <v>0</v>
      </c>
      <c r="V25" s="214">
        <f>IF(V$5&gt;Pil!$D$3,0,IF(FAKTKOL!$V$74=V$5,$B$25*(1+FAKTKOL!$E$7)^V$5,IF(V$5&gt;FAKTKOL!$V$74,IF(FAKTKOL!$W$74=0,0,IF(V$5-FAKTKOL!$V$74=INT((V$5-FAKTKOL!$V$74)/FAKTKOL!$W$74)*FAKTKOL!$W$74,IF(V$5&gt;FAKTKOL!$V$74,$B$25*(1+FAKTKOL!$E$7)^V$5,0),0)),0)))</f>
        <v>0</v>
      </c>
      <c r="W25" s="152">
        <f>IF(W$5&gt;Pil!$D$3,0,IF(FAKTKOL!$V$74=W$5,$B$25*(1+FAKTKOL!$E$7)^W$5,IF(W$5&gt;FAKTKOL!$V$74,IF(FAKTKOL!$W$74=0,0,IF(W$5-FAKTKOL!$V$74=INT((W$5-FAKTKOL!$V$74)/FAKTKOL!$W$74)*FAKTKOL!$W$74,IF(W$5&gt;FAKTKOL!$V$74,$B$25*(1+FAKTKOL!$E$7)^W$5,0),0)),0)))</f>
        <v>0</v>
      </c>
      <c r="X25" s="152">
        <f>IF(X$5&gt;Pil!$D$3,0,IF(FAKTKOL!$V$74=X$5,$B$25*(1+FAKTKOL!$E$7)^X$5,IF(X$5&gt;FAKTKOL!$V$74,IF(FAKTKOL!$W$74=0,0,IF(X$5-FAKTKOL!$V$74=INT((X$5-FAKTKOL!$V$74)/FAKTKOL!$W$74)*FAKTKOL!$W$74,IF(X$5&gt;FAKTKOL!$V$74,$B$25*(1+FAKTKOL!$E$7)^X$5,0),0)),0)))</f>
        <v>0</v>
      </c>
      <c r="Y25" s="152">
        <f>IF(Y$5&gt;Pil!$D$3,0,IF(FAKTKOL!$V$74=Y$5,$B$25*(1+FAKTKOL!$E$7)^Y$5,IF(Y$5&gt;FAKTKOL!$V$74,IF(FAKTKOL!$W$74=0,0,IF(Y$5-FAKTKOL!$V$74=INT((Y$5-FAKTKOL!$V$74)/FAKTKOL!$W$74)*FAKTKOL!$W$74,IF(Y$5&gt;FAKTKOL!$V$74,$B$25*(1+FAKTKOL!$E$7)^Y$5,0),0)),0)))</f>
        <v>0</v>
      </c>
      <c r="Z25" s="152">
        <f>IF(Z$5&gt;Pil!$D$3,0,IF(FAKTKOL!$V$74=Z$5,$B$25*(1+FAKTKOL!$E$7)^Z$5,IF(Z$5&gt;FAKTKOL!$V$74,IF(FAKTKOL!$W$74=0,0,IF(Z$5-FAKTKOL!$V$74=INT((Z$5-FAKTKOL!$V$74)/FAKTKOL!$W$74)*FAKTKOL!$W$74,IF(Z$5&gt;FAKTKOL!$V$74,$B$25*(1+FAKTKOL!$E$7)^Z$5,0),0)),0)))</f>
        <v>0</v>
      </c>
      <c r="AA25" s="152">
        <f>IF(AA$5&gt;Pil!$D$3,0,IF(FAKTKOL!$V$74=AA$5,$B$25*(1+FAKTKOL!$E$7)^AA$5,IF(AA$5&gt;FAKTKOL!$V$74,IF(FAKTKOL!$W$74=0,0,IF(AA$5-FAKTKOL!$V$74=INT((AA$5-FAKTKOL!$V$74)/FAKTKOL!$W$74)*FAKTKOL!$W$74,IF(AA$5&gt;FAKTKOL!$V$74,$B$25*(1+FAKTKOL!$E$7)^AA$5,0),0)),0)))</f>
        <v>0</v>
      </c>
      <c r="AB25" s="152">
        <f>IF(AB$5&gt;Pil!$D$3,0,IF(FAKTKOL!$V$74=AB$5,$B$25*(1+FAKTKOL!$E$7)^AB$5,IF(AB$5&gt;FAKTKOL!$V$74,IF(FAKTKOL!$W$74=0,0,IF(AB$5-FAKTKOL!$V$74=INT((AB$5-FAKTKOL!$V$74)/FAKTKOL!$W$74)*FAKTKOL!$W$74,IF(AB$5&gt;FAKTKOL!$V$74,$B$25*(1+FAKTKOL!$E$7)^AB$5,0),0)),0)))</f>
        <v>0</v>
      </c>
      <c r="AC25" s="152">
        <f>IF(AC$5&gt;Pil!$D$3,0,IF(FAKTKOL!$V$74=AC$5,$B$25*(1+FAKTKOL!$E$7)^AC$5,IF(AC$5&gt;FAKTKOL!$V$74,IF(FAKTKOL!$W$74=0,0,IF(AC$5-FAKTKOL!$V$74=INT((AC$5-FAKTKOL!$V$74)/FAKTKOL!$W$74)*FAKTKOL!$W$74,IF(AC$5&gt;FAKTKOL!$V$74,$B$25*(1+FAKTKOL!$E$7)^AC$5,0),0)),0)))</f>
        <v>0</v>
      </c>
      <c r="AD25" s="152">
        <f>IF(AD$5&gt;Pil!$D$3,0,IF(FAKTKOL!$V$74=AD$5,$B$25*(1+FAKTKOL!$E$7)^AD$5,IF(AD$5&gt;FAKTKOL!$V$74,IF(FAKTKOL!$W$74=0,0,IF(AD$5-FAKTKOL!$V$74=INT((AD$5-FAKTKOL!$V$74)/FAKTKOL!$W$74)*FAKTKOL!$W$74,IF(AD$5&gt;FAKTKOL!$V$74,$B$25*(1+FAKTKOL!$E$7)^AD$5,0),0)),0)))</f>
        <v>0</v>
      </c>
      <c r="AE25" s="152">
        <f>IF(AE$5&gt;Pil!$D$3,0,IF(FAKTKOL!$V$74=AE$5,$B$25*(1+FAKTKOL!$E$7)^AE$5,IF(AE$5&gt;FAKTKOL!$V$74,IF(FAKTKOL!$W$74=0,0,IF(AE$5-FAKTKOL!$V$74=INT((AE$5-FAKTKOL!$V$74)/FAKTKOL!$W$74)*FAKTKOL!$W$74,IF(AE$5&gt;FAKTKOL!$V$74,$B$25*(1+FAKTKOL!$E$7)^AE$5,0),0)),0)))</f>
        <v>0</v>
      </c>
      <c r="AF25" s="152">
        <f>IF(AF$5&gt;Pil!$D$3,0,IF(FAKTKOL!$V$74=AF$5,$B$25*(1+FAKTKOL!$E$7)^AF$5,IF(AF$5&gt;FAKTKOL!$V$74,IF(FAKTKOL!$W$74=0,0,IF(AF$5-FAKTKOL!$V$74=INT((AF$5-FAKTKOL!$V$74)/FAKTKOL!$W$74)*FAKTKOL!$W$74,IF(AF$5&gt;FAKTKOL!$V$74,$B$25*(1+FAKTKOL!$E$7)^AF$5,0),0)),0)))</f>
        <v>0</v>
      </c>
      <c r="AG25" s="152">
        <f>IF(AG$5&gt;Pil!$D$3,0,IF(FAKTKOL!$V$74=AG$5,$B$25*(1+FAKTKOL!$E$7)^AG$5,IF(AG$5&gt;FAKTKOL!$V$74,IF(FAKTKOL!$W$74=0,0,IF(AG$5-FAKTKOL!$V$74=INT((AG$5-FAKTKOL!$V$74)/FAKTKOL!$W$74)*FAKTKOL!$W$74,IF(AG$5&gt;FAKTKOL!$V$74,$B$25*(1+FAKTKOL!$E$7)^AG$5,0),0)),0)))</f>
        <v>0</v>
      </c>
      <c r="AH25" s="152">
        <f>IF(AH$5&gt;Pil!$D$3,0,IF(FAKTKOL!$V$74=AH$5,$B$25*(1+FAKTKOL!$E$7)^AH$5,IF(AH$5&gt;FAKTKOL!$V$74,IF(FAKTKOL!$W$74=0,0,IF(AH$5-FAKTKOL!$V$74=INT((AH$5-FAKTKOL!$V$74)/FAKTKOL!$W$74)*FAKTKOL!$W$74,IF(AH$5&gt;FAKTKOL!$V$74,$B$25*(1+FAKTKOL!$E$7)^AH$5,0),0)),0)))</f>
        <v>0</v>
      </c>
    </row>
    <row r="26" spans="1:34" x14ac:dyDescent="0.2">
      <c r="A26" s="52" t="str">
        <f>FAKTKOL!P75</f>
        <v>Kalium, året efter plantning</v>
      </c>
      <c r="B26" s="3">
        <f>(Pil!F37*Pil!E37)/2</f>
        <v>350</v>
      </c>
      <c r="D26" s="152">
        <f>IF(D$5&gt;Pil!$D$3,0,IF(FAKTKOL!$V$75=D$5,$B$26*(1+FAKTKOL!$E$7)^D$5,IF(D$5&gt;FAKTKOL!$V$75,IF(FAKTKOL!$W$75=0,0,IF(D$5-FAKTKOL!$V$75=INT((D$5-FAKTKOL!$V$75)/FAKTKOL!$W$75)*FAKTKOL!$W$75,IF(D$5&gt;FAKTKOL!$V$75,$B$26*(1+FAKTKOL!$E$7)^D$5,0),0)),0)))</f>
        <v>0</v>
      </c>
      <c r="E26" s="152">
        <f>IF(E$5&gt;Pil!$D$3,0,IF(FAKTKOL!$V$75=E$5,$B$26*(1+FAKTKOL!$E$7)^E$5,IF(E$5&gt;FAKTKOL!$V$75,IF(FAKTKOL!$W$75=0,0,IF(E$5-FAKTKOL!$V$75=INT((E$5-FAKTKOL!$V$75)/FAKTKOL!$W$75)*FAKTKOL!$W$75,IF(E$5&gt;FAKTKOL!$V$75,$B$26*(1+FAKTKOL!$E$7)^E$5,0),0)),0)))</f>
        <v>350</v>
      </c>
      <c r="F26" s="152">
        <f>IF(F$5&gt;Pil!$D$3,0,IF(FAKTKOL!$V$75=F$5,$B$26*(1+FAKTKOL!$E$7)^F$5,IF(F$5&gt;FAKTKOL!$V$75,IF(FAKTKOL!$W$75=0,0,IF(F$5-FAKTKOL!$V$75=INT((F$5-FAKTKOL!$V$75)/FAKTKOL!$W$75)*FAKTKOL!$W$75,IF(F$5&gt;FAKTKOL!$V$75,$B$26*(1+FAKTKOL!$E$7)^F$5,0),0)),0)))</f>
        <v>0</v>
      </c>
      <c r="G26" s="214">
        <f>IF(G$5&gt;Pil!$D$3,0,IF(FAKTKOL!$V$75=G$5,$B$26*(1+FAKTKOL!$E$7)^G$5,IF(G$5&gt;FAKTKOL!$V$75,IF(FAKTKOL!$W$75=0,0,IF(G$5-FAKTKOL!$V$75=INT((G$5-FAKTKOL!$V$75)/FAKTKOL!$W$75)*FAKTKOL!$W$75,IF(G$5&gt;FAKTKOL!$V$75,$B$26*(1+FAKTKOL!$E$7)^G$5,0),0)),0)))</f>
        <v>0</v>
      </c>
      <c r="H26" s="214">
        <f>IF(H$5&gt;Pil!$D$3,0,IF(FAKTKOL!$V$75=H$5,$B$26*(1+FAKTKOL!$E$7)^H$5,IF(H$5&gt;FAKTKOL!$V$75,IF(FAKTKOL!$W$75=0,0,IF(H$5-FAKTKOL!$V$75=INT((H$5-FAKTKOL!$V$75)/FAKTKOL!$W$75)*FAKTKOL!$W$75,IF(H$5&gt;FAKTKOL!$V$75,$B$26*(1+FAKTKOL!$E$7)^H$5,0),0)),0)))</f>
        <v>0</v>
      </c>
      <c r="I26" s="214">
        <f>IF(I$5&gt;Pil!$D$3,0,IF(FAKTKOL!$V$75=I$5,$B$26*(1+FAKTKOL!$E$7)^I$5,IF(I$5&gt;FAKTKOL!$V$75,IF(FAKTKOL!$W$75=0,0,IF(I$5-FAKTKOL!$V$75=INT((I$5-FAKTKOL!$V$75)/FAKTKOL!$W$75)*FAKTKOL!$W$75,IF(I$5&gt;FAKTKOL!$V$75,$B$26*(1+FAKTKOL!$E$7)^I$5,0),0)),0)))</f>
        <v>0</v>
      </c>
      <c r="J26" s="214">
        <f>IF(J$5&gt;Pil!$D$3,0,IF(FAKTKOL!$V$75=J$5,$B$26*(1+FAKTKOL!$E$7)^J$5,IF(J$5&gt;FAKTKOL!$V$75,IF(FAKTKOL!$W$75=0,0,IF(J$5-FAKTKOL!$V$75=INT((J$5-FAKTKOL!$V$75)/FAKTKOL!$W$75)*FAKTKOL!$W$75,IF(J$5&gt;FAKTKOL!$V$75,$B$26*(1+FAKTKOL!$E$7)^J$5,0),0)),0)))</f>
        <v>0</v>
      </c>
      <c r="K26" s="214">
        <f>IF(K$5&gt;Pil!$D$3,0,IF(FAKTKOL!$V$75=K$5,$B$26*(1+FAKTKOL!$E$7)^K$5,IF(K$5&gt;FAKTKOL!$V$75,IF(FAKTKOL!$W$75=0,0,IF(K$5-FAKTKOL!$V$75=INT((K$5-FAKTKOL!$V$75)/FAKTKOL!$W$75)*FAKTKOL!$W$75,IF(K$5&gt;FAKTKOL!$V$75,$B$26*(1+FAKTKOL!$E$7)^K$5,0),0)),0)))</f>
        <v>0</v>
      </c>
      <c r="L26" s="214">
        <f>IF(L$5&gt;Pil!$D$3,0,IF(FAKTKOL!$V$75=L$5,$B$26*(1+FAKTKOL!$E$7)^L$5,IF(L$5&gt;FAKTKOL!$V$75,IF(FAKTKOL!$W$75=0,0,IF(L$5-FAKTKOL!$V$75=INT((L$5-FAKTKOL!$V$75)/FAKTKOL!$W$75)*FAKTKOL!$W$75,IF(L$5&gt;FAKTKOL!$V$75,$B$26*(1+FAKTKOL!$E$7)^L$5,0),0)),0)))</f>
        <v>0</v>
      </c>
      <c r="M26" s="214">
        <f>IF(M$5&gt;Pil!$D$3,0,IF(FAKTKOL!$V$75=M$5,$B$26*(1+FAKTKOL!$E$7)^M$5,IF(M$5&gt;FAKTKOL!$V$75,IF(FAKTKOL!$W$75=0,0,IF(M$5-FAKTKOL!$V$75=INT((M$5-FAKTKOL!$V$75)/FAKTKOL!$W$75)*FAKTKOL!$W$75,IF(M$5&gt;FAKTKOL!$V$75,$B$26*(1+FAKTKOL!$E$7)^M$5,0),0)),0)))</f>
        <v>0</v>
      </c>
      <c r="N26" s="214">
        <f>IF(N$5&gt;Pil!$D$3,0,IF(FAKTKOL!$V$75=N$5,$B$26*(1+FAKTKOL!$E$7)^N$5,IF(N$5&gt;FAKTKOL!$V$75,IF(FAKTKOL!$W$75=0,0,IF(N$5-FAKTKOL!$V$75=INT((N$5-FAKTKOL!$V$75)/FAKTKOL!$W$75)*FAKTKOL!$W$75,IF(N$5&gt;FAKTKOL!$V$75,$B$26*(1+FAKTKOL!$E$7)^N$5,0),0)),0)))</f>
        <v>0</v>
      </c>
      <c r="O26" s="214">
        <f>IF(O$5&gt;Pil!$D$3,0,IF(FAKTKOL!$V$75=O$5,$B$26*(1+FAKTKOL!$E$7)^O$5,IF(O$5&gt;FAKTKOL!$V$75,IF(FAKTKOL!$W$75=0,0,IF(O$5-FAKTKOL!$V$75=INT((O$5-FAKTKOL!$V$75)/FAKTKOL!$W$75)*FAKTKOL!$W$75,IF(O$5&gt;FAKTKOL!$V$75,$B$26*(1+FAKTKOL!$E$7)^O$5,0),0)),0)))</f>
        <v>0</v>
      </c>
      <c r="P26" s="214">
        <f>IF(P$5&gt;Pil!$D$3,0,IF(FAKTKOL!$V$75=P$5,$B$26*(1+FAKTKOL!$E$7)^P$5,IF(P$5&gt;FAKTKOL!$V$75,IF(FAKTKOL!$W$75=0,0,IF(P$5-FAKTKOL!$V$75=INT((P$5-FAKTKOL!$V$75)/FAKTKOL!$W$75)*FAKTKOL!$W$75,IF(P$5&gt;FAKTKOL!$V$75,$B$26*(1+FAKTKOL!$E$7)^P$5,0),0)),0)))</f>
        <v>0</v>
      </c>
      <c r="Q26" s="214">
        <f>IF(Q$5&gt;Pil!$D$3,0,IF(FAKTKOL!$V$75=Q$5,$B$26*(1+FAKTKOL!$E$7)^Q$5,IF(Q$5&gt;FAKTKOL!$V$75,IF(FAKTKOL!$W$75=0,0,IF(Q$5-FAKTKOL!$V$75=INT((Q$5-FAKTKOL!$V$75)/FAKTKOL!$W$75)*FAKTKOL!$W$75,IF(Q$5&gt;FAKTKOL!$V$75,$B$26*(1+FAKTKOL!$E$7)^Q$5,0),0)),0)))</f>
        <v>0</v>
      </c>
      <c r="R26" s="214">
        <f>IF(R$5&gt;Pil!$D$3,0,IF(FAKTKOL!$V$75=R$5,$B$26*(1+FAKTKOL!$E$7)^R$5,IF(R$5&gt;FAKTKOL!$V$75,IF(FAKTKOL!$W$75=0,0,IF(R$5-FAKTKOL!$V$75=INT((R$5-FAKTKOL!$V$75)/FAKTKOL!$W$75)*FAKTKOL!$W$75,IF(R$5&gt;FAKTKOL!$V$75,$B$26*(1+FAKTKOL!$E$7)^R$5,0),0)),0)))</f>
        <v>0</v>
      </c>
      <c r="S26" s="214">
        <f>IF(S$5&gt;Pil!$D$3,0,IF(FAKTKOL!$V$75=S$5,$B$26*(1+FAKTKOL!$E$7)^S$5,IF(S$5&gt;FAKTKOL!$V$75,IF(FAKTKOL!$W$75=0,0,IF(S$5-FAKTKOL!$V$75=INT((S$5-FAKTKOL!$V$75)/FAKTKOL!$W$75)*FAKTKOL!$W$75,IF(S$5&gt;FAKTKOL!$V$75,$B$26*(1+FAKTKOL!$E$7)^S$5,0),0)),0)))</f>
        <v>0</v>
      </c>
      <c r="T26" s="214">
        <f>IF(T$5&gt;Pil!$D$3,0,IF(FAKTKOL!$V$75=T$5,$B$26*(1+FAKTKOL!$E$7)^T$5,IF(T$5&gt;FAKTKOL!$V$75,IF(FAKTKOL!$W$75=0,0,IF(T$5-FAKTKOL!$V$75=INT((T$5-FAKTKOL!$V$75)/FAKTKOL!$W$75)*FAKTKOL!$W$75,IF(T$5&gt;FAKTKOL!$V$75,$B$26*(1+FAKTKOL!$E$7)^T$5,0),0)),0)))</f>
        <v>0</v>
      </c>
      <c r="U26" s="152">
        <f>IF(U$5&gt;Pil!$D$3,0,IF(FAKTKOL!$V$75=U$5,$B$26*(1+FAKTKOL!$E$7)^U$5,IF(U$5&gt;FAKTKOL!$V$75,IF(FAKTKOL!$W$75=0,0,IF(U$5-FAKTKOL!$V$75=INT((U$5-FAKTKOL!$V$75)/FAKTKOL!$W$75)*FAKTKOL!$W$75,IF(U$5&gt;FAKTKOL!$V$75,$B$26*(1+FAKTKOL!$E$7)^U$5,0),0)),0)))</f>
        <v>0</v>
      </c>
      <c r="V26" s="214">
        <f>IF(V$5&gt;Pil!$D$3,0,IF(FAKTKOL!$V$75=V$5,$B$26*(1+FAKTKOL!$E$7)^V$5,IF(V$5&gt;FAKTKOL!$V$75,IF(FAKTKOL!$W$75=0,0,IF(V$5-FAKTKOL!$V$75=INT((V$5-FAKTKOL!$V$75)/FAKTKOL!$W$75)*FAKTKOL!$W$75,IF(V$5&gt;FAKTKOL!$V$75,$B$26*(1+FAKTKOL!$E$7)^V$5,0),0)),0)))</f>
        <v>0</v>
      </c>
      <c r="W26" s="152">
        <f>IF(W$5&gt;Pil!$D$3,0,IF(FAKTKOL!$V$75=W$5,$B$26*(1+FAKTKOL!$E$7)^W$5,IF(W$5&gt;FAKTKOL!$V$75,IF(FAKTKOL!$W$75=0,0,IF(W$5-FAKTKOL!$V$75=INT((W$5-FAKTKOL!$V$75)/FAKTKOL!$W$75)*FAKTKOL!$W$75,IF(W$5&gt;FAKTKOL!$V$75,$B$26*(1+FAKTKOL!$E$7)^W$5,0),0)),0)))</f>
        <v>0</v>
      </c>
      <c r="X26" s="152">
        <f>IF(X$5&gt;Pil!$D$3,0,IF(FAKTKOL!$V$75=X$5,$B$26*(1+FAKTKOL!$E$7)^X$5,IF(X$5&gt;FAKTKOL!$V$75,IF(FAKTKOL!$W$75=0,0,IF(X$5-FAKTKOL!$V$75=INT((X$5-FAKTKOL!$V$75)/FAKTKOL!$W$75)*FAKTKOL!$W$75,IF(X$5&gt;FAKTKOL!$V$75,$B$26*(1+FAKTKOL!$E$7)^X$5,0),0)),0)))</f>
        <v>0</v>
      </c>
      <c r="Y26" s="152">
        <f>IF(Y$5&gt;Pil!$D$3,0,IF(FAKTKOL!$V$75=Y$5,$B$26*(1+FAKTKOL!$E$7)^Y$5,IF(Y$5&gt;FAKTKOL!$V$75,IF(FAKTKOL!$W$75=0,0,IF(Y$5-FAKTKOL!$V$75=INT((Y$5-FAKTKOL!$V$75)/FAKTKOL!$W$75)*FAKTKOL!$W$75,IF(Y$5&gt;FAKTKOL!$V$75,$B$26*(1+FAKTKOL!$E$7)^Y$5,0),0)),0)))</f>
        <v>0</v>
      </c>
      <c r="Z26" s="152">
        <f>IF(Z$5&gt;Pil!$D$3,0,IF(FAKTKOL!$V$75=Z$5,$B$26*(1+FAKTKOL!$E$7)^Z$5,IF(Z$5&gt;FAKTKOL!$V$75,IF(FAKTKOL!$W$75=0,0,IF(Z$5-FAKTKOL!$V$75=INT((Z$5-FAKTKOL!$V$75)/FAKTKOL!$W$75)*FAKTKOL!$W$75,IF(Z$5&gt;FAKTKOL!$V$75,$B$26*(1+FAKTKOL!$E$7)^Z$5,0),0)),0)))</f>
        <v>0</v>
      </c>
      <c r="AA26" s="152">
        <f>IF(AA$5&gt;Pil!$D$3,0,IF(FAKTKOL!$V$75=AA$5,$B$26*(1+FAKTKOL!$E$7)^AA$5,IF(AA$5&gt;FAKTKOL!$V$75,IF(FAKTKOL!$W$75=0,0,IF(AA$5-FAKTKOL!$V$75=INT((AA$5-FAKTKOL!$V$75)/FAKTKOL!$W$75)*FAKTKOL!$W$75,IF(AA$5&gt;FAKTKOL!$V$75,$B$26*(1+FAKTKOL!$E$7)^AA$5,0),0)),0)))</f>
        <v>0</v>
      </c>
      <c r="AB26" s="152">
        <f>IF(AB$5&gt;Pil!$D$3,0,IF(FAKTKOL!$V$75=AB$5,$B$26*(1+FAKTKOL!$E$7)^AB$5,IF(AB$5&gt;FAKTKOL!$V$75,IF(FAKTKOL!$W$75=0,0,IF(AB$5-FAKTKOL!$V$75=INT((AB$5-FAKTKOL!$V$75)/FAKTKOL!$W$75)*FAKTKOL!$W$75,IF(AB$5&gt;FAKTKOL!$V$75,$B$26*(1+FAKTKOL!$E$7)^AB$5,0),0)),0)))</f>
        <v>0</v>
      </c>
      <c r="AC26" s="152">
        <f>IF(AC$5&gt;Pil!$D$3,0,IF(FAKTKOL!$V$75=AC$5,$B$26*(1+FAKTKOL!$E$7)^AC$5,IF(AC$5&gt;FAKTKOL!$V$75,IF(FAKTKOL!$W$75=0,0,IF(AC$5-FAKTKOL!$V$75=INT((AC$5-FAKTKOL!$V$75)/FAKTKOL!$W$75)*FAKTKOL!$W$75,IF(AC$5&gt;FAKTKOL!$V$75,$B$26*(1+FAKTKOL!$E$7)^AC$5,0),0)),0)))</f>
        <v>0</v>
      </c>
      <c r="AD26" s="152">
        <f>IF(AD$5&gt;Pil!$D$3,0,IF(FAKTKOL!$V$75=AD$5,$B$26*(1+FAKTKOL!$E$7)^AD$5,IF(AD$5&gt;FAKTKOL!$V$75,IF(FAKTKOL!$W$75=0,0,IF(AD$5-FAKTKOL!$V$75=INT((AD$5-FAKTKOL!$V$75)/FAKTKOL!$W$75)*FAKTKOL!$W$75,IF(AD$5&gt;FAKTKOL!$V$75,$B$26*(1+FAKTKOL!$E$7)^AD$5,0),0)),0)))</f>
        <v>0</v>
      </c>
      <c r="AE26" s="152">
        <f>IF(AE$5&gt;Pil!$D$3,0,IF(FAKTKOL!$V$75=AE$5,$B$26*(1+FAKTKOL!$E$7)^AE$5,IF(AE$5&gt;FAKTKOL!$V$75,IF(FAKTKOL!$W$75=0,0,IF(AE$5-FAKTKOL!$V$75=INT((AE$5-FAKTKOL!$V$75)/FAKTKOL!$W$75)*FAKTKOL!$W$75,IF(AE$5&gt;FAKTKOL!$V$75,$B$26*(1+FAKTKOL!$E$7)^AE$5,0),0)),0)))</f>
        <v>0</v>
      </c>
      <c r="AF26" s="152">
        <f>IF(AF$5&gt;Pil!$D$3,0,IF(FAKTKOL!$V$75=AF$5,$B$26*(1+FAKTKOL!$E$7)^AF$5,IF(AF$5&gt;FAKTKOL!$V$75,IF(FAKTKOL!$W$75=0,0,IF(AF$5-FAKTKOL!$V$75=INT((AF$5-FAKTKOL!$V$75)/FAKTKOL!$W$75)*FAKTKOL!$W$75,IF(AF$5&gt;FAKTKOL!$V$75,$B$26*(1+FAKTKOL!$E$7)^AF$5,0),0)),0)))</f>
        <v>0</v>
      </c>
      <c r="AG26" s="152">
        <f>IF(AG$5&gt;Pil!$D$3,0,IF(FAKTKOL!$V$75=AG$5,$B$26*(1+FAKTKOL!$E$7)^AG$5,IF(AG$5&gt;FAKTKOL!$V$75,IF(FAKTKOL!$W$75=0,0,IF(AG$5-FAKTKOL!$V$75=INT((AG$5-FAKTKOL!$V$75)/FAKTKOL!$W$75)*FAKTKOL!$W$75,IF(AG$5&gt;FAKTKOL!$V$75,$B$26*(1+FAKTKOL!$E$7)^AG$5,0),0)),0)))</f>
        <v>0</v>
      </c>
      <c r="AH26" s="152">
        <f>IF(AH$5&gt;Pil!$D$3,0,IF(FAKTKOL!$V$75=AH$5,$B$26*(1+FAKTKOL!$E$7)^AH$5,IF(AH$5&gt;FAKTKOL!$V$75,IF(FAKTKOL!$W$75=0,0,IF(AH$5-FAKTKOL!$V$75=INT((AH$5-FAKTKOL!$V$75)/FAKTKOL!$W$75)*FAKTKOL!$W$75,IF(AH$5&gt;FAKTKOL!$V$75,$B$26*(1+FAKTKOL!$E$7)^AH$5,0),0)),0)))</f>
        <v>0</v>
      </c>
    </row>
    <row r="27" spans="1:34" x14ac:dyDescent="0.2">
      <c r="A27" s="226" t="str">
        <f>FAKTKOL!P76</f>
        <v>Kalium, året efter  høstår</v>
      </c>
      <c r="B27" s="9">
        <f>B26</f>
        <v>350</v>
      </c>
      <c r="C27" s="9"/>
      <c r="D27" s="153">
        <f>IF(D$5&gt;Pil!$D$3,0,IF(FAKTKOL!$V$76=D$5,$B$27*(1+FAKTKOL!$E$7)^D$5,IF(D$5&gt;FAKTKOL!$V$76,IF(FAKTKOL!$W$76=0,0,IF(D$5-FAKTKOL!$V$76=INT((D$5-FAKTKOL!$V$76)/FAKTKOL!$W$76)*FAKTKOL!$W$76,IF(D$5&gt;FAKTKOL!$V$76,$B$27*(1+FAKTKOL!$E$7)^D$5,0),0)),0)))</f>
        <v>0</v>
      </c>
      <c r="E27" s="153">
        <f>IF(E$5&gt;Pil!$D$3,0,IF(FAKTKOL!$V$76=E$5,$B$27*(1+FAKTKOL!$E$7)^E$5,IF(E$5&gt;FAKTKOL!$V$76,IF(FAKTKOL!$W$76=0,0,IF(E$5-FAKTKOL!$V$76=INT((E$5-FAKTKOL!$V$76)/FAKTKOL!$W$76)*FAKTKOL!$W$76,IF(E$5&gt;FAKTKOL!$V$76,$B$27*(1+FAKTKOL!$E$7)^E$5,0),0)),0)))</f>
        <v>0</v>
      </c>
      <c r="F27" s="153">
        <f>IF(F$5&gt;Pil!$D$3,0,IF(FAKTKOL!$V$76=F$5,$B$27*(1+FAKTKOL!$E$7)^F$5,IF(F$5&gt;FAKTKOL!$V$76,IF(FAKTKOL!$W$76=0,0,IF(F$5-FAKTKOL!$V$76=INT((F$5-FAKTKOL!$V$76)/FAKTKOL!$W$76)*FAKTKOL!$W$76,IF(F$5&gt;FAKTKOL!$V$76,$B$27*(1+FAKTKOL!$E$7)^F$5,0),0)),0)))</f>
        <v>0</v>
      </c>
      <c r="G27" s="215">
        <f>IF(G$5&gt;Pil!$D$3,0,IF(FAKTKOL!$V$76=G$5,$B$27*(1+FAKTKOL!$E$7)^G$5,IF(G$5&gt;FAKTKOL!$V$76,IF(FAKTKOL!$W$76=0,0,IF(G$5-FAKTKOL!$V$76=INT((G$5-FAKTKOL!$V$76)/FAKTKOL!$W$76)*FAKTKOL!$W$76,IF(G$5&gt;FAKTKOL!$V$76,$B$27*(1+FAKTKOL!$E$7)^G$5,0),0)),0)))</f>
        <v>0</v>
      </c>
      <c r="H27" s="215">
        <f>IF(H$5&gt;Pil!$D$3,0,IF(FAKTKOL!$V$76=H$5,$B$27*(1+FAKTKOL!$E$7)^H$5,IF(H$5&gt;FAKTKOL!$V$76,IF(FAKTKOL!$W$76=0,0,IF(H$5-FAKTKOL!$V$76=INT((H$5-FAKTKOL!$V$76)/FAKTKOL!$W$76)*FAKTKOL!$W$76,IF(H$5&gt;FAKTKOL!$V$76,$B$27*(1+FAKTKOL!$E$7)^H$5,0),0)),0)))</f>
        <v>350</v>
      </c>
      <c r="I27" s="215">
        <f>IF(I$5&gt;Pil!$D$3,0,IF(FAKTKOL!$V$76=I$5,$B$27*(1+FAKTKOL!$E$7)^I$5,IF(I$5&gt;FAKTKOL!$V$76,IF(FAKTKOL!$W$76=0,0,IF(I$5-FAKTKOL!$V$76=INT((I$5-FAKTKOL!$V$76)/FAKTKOL!$W$76)*FAKTKOL!$W$76,IF(I$5&gt;FAKTKOL!$V$76,$B$27*(1+FAKTKOL!$E$7)^I$5,0),0)),0)))</f>
        <v>0</v>
      </c>
      <c r="J27" s="215">
        <f>IF(J$5&gt;Pil!$D$3,0,IF(FAKTKOL!$V$76=J$5,$B$27*(1+FAKTKOL!$E$7)^J$5,IF(J$5&gt;FAKTKOL!$V$76,IF(FAKTKOL!$W$76=0,0,IF(J$5-FAKTKOL!$V$76=INT((J$5-FAKTKOL!$V$76)/FAKTKOL!$W$76)*FAKTKOL!$W$76,IF(J$5&gt;FAKTKOL!$V$76,$B$27*(1+FAKTKOL!$E$7)^J$5,0),0)),0)))</f>
        <v>0</v>
      </c>
      <c r="K27" s="215">
        <f>IF(K$5&gt;Pil!$D$3,0,IF(FAKTKOL!$V$76=K$5,$B$27*(1+FAKTKOL!$E$7)^K$5,IF(K$5&gt;FAKTKOL!$V$76,IF(FAKTKOL!$W$76=0,0,IF(K$5-FAKTKOL!$V$76=INT((K$5-FAKTKOL!$V$76)/FAKTKOL!$W$76)*FAKTKOL!$W$76,IF(K$5&gt;FAKTKOL!$V$76,$B$27*(1+FAKTKOL!$E$7)^K$5,0),0)),0)))</f>
        <v>350</v>
      </c>
      <c r="L27" s="215">
        <f>IF(L$5&gt;Pil!$D$3,0,IF(FAKTKOL!$V$76=L$5,$B$27*(1+FAKTKOL!$E$7)^L$5,IF(L$5&gt;FAKTKOL!$V$76,IF(FAKTKOL!$W$76=0,0,IF(L$5-FAKTKOL!$V$76=INT((L$5-FAKTKOL!$V$76)/FAKTKOL!$W$76)*FAKTKOL!$W$76,IF(L$5&gt;FAKTKOL!$V$76,$B$27*(1+FAKTKOL!$E$7)^L$5,0),0)),0)))</f>
        <v>0</v>
      </c>
      <c r="M27" s="215">
        <f>IF(M$5&gt;Pil!$D$3,0,IF(FAKTKOL!$V$76=M$5,$B$27*(1+FAKTKOL!$E$7)^M$5,IF(M$5&gt;FAKTKOL!$V$76,IF(FAKTKOL!$W$76=0,0,IF(M$5-FAKTKOL!$V$76=INT((M$5-FAKTKOL!$V$76)/FAKTKOL!$W$76)*FAKTKOL!$W$76,IF(M$5&gt;FAKTKOL!$V$76,$B$27*(1+FAKTKOL!$E$7)^M$5,0),0)),0)))</f>
        <v>0</v>
      </c>
      <c r="N27" s="215">
        <f>IF(N$5&gt;Pil!$D$3,0,IF(FAKTKOL!$V$76=N$5,$B$27*(1+FAKTKOL!$E$7)^N$5,IF(N$5&gt;FAKTKOL!$V$76,IF(FAKTKOL!$W$76=0,0,IF(N$5-FAKTKOL!$V$76=INT((N$5-FAKTKOL!$V$76)/FAKTKOL!$W$76)*FAKTKOL!$W$76,IF(N$5&gt;FAKTKOL!$V$76,$B$27*(1+FAKTKOL!$E$7)^N$5,0),0)),0)))</f>
        <v>350</v>
      </c>
      <c r="O27" s="215">
        <f>IF(O$5&gt;Pil!$D$3,0,IF(FAKTKOL!$V$76=O$5,$B$27*(1+FAKTKOL!$E$7)^O$5,IF(O$5&gt;FAKTKOL!$V$76,IF(FAKTKOL!$W$76=0,0,IF(O$5-FAKTKOL!$V$76=INT((O$5-FAKTKOL!$V$76)/FAKTKOL!$W$76)*FAKTKOL!$W$76,IF(O$5&gt;FAKTKOL!$V$76,$B$27*(1+FAKTKOL!$E$7)^O$5,0),0)),0)))</f>
        <v>0</v>
      </c>
      <c r="P27" s="215">
        <f>IF(P$5&gt;Pil!$D$3,0,IF(FAKTKOL!$V$76=P$5,$B$27*(1+FAKTKOL!$E$7)^P$5,IF(P$5&gt;FAKTKOL!$V$76,IF(FAKTKOL!$W$76=0,0,IF(P$5-FAKTKOL!$V$76=INT((P$5-FAKTKOL!$V$76)/FAKTKOL!$W$76)*FAKTKOL!$W$76,IF(P$5&gt;FAKTKOL!$V$76,$B$27*(1+FAKTKOL!$E$7)^P$5,0),0)),0)))</f>
        <v>0</v>
      </c>
      <c r="Q27" s="215">
        <f>IF(Q$5&gt;Pil!$D$3,0,IF(FAKTKOL!$V$76=Q$5,$B$27*(1+FAKTKOL!$E$7)^Q$5,IF(Q$5&gt;FAKTKOL!$V$76,IF(FAKTKOL!$W$76=0,0,IF(Q$5-FAKTKOL!$V$76=INT((Q$5-FAKTKOL!$V$76)/FAKTKOL!$W$76)*FAKTKOL!$W$76,IF(Q$5&gt;FAKTKOL!$V$76,$B$27*(1+FAKTKOL!$E$7)^Q$5,0),0)),0)))</f>
        <v>350</v>
      </c>
      <c r="R27" s="215">
        <f>IF(R$5&gt;Pil!$D$3,0,IF(FAKTKOL!$V$76=R$5,$B$27*(1+FAKTKOL!$E$7)^R$5,IF(R$5&gt;FAKTKOL!$V$76,IF(FAKTKOL!$W$76=0,0,IF(R$5-FAKTKOL!$V$76=INT((R$5-FAKTKOL!$V$76)/FAKTKOL!$W$76)*FAKTKOL!$W$76,IF(R$5&gt;FAKTKOL!$V$76,$B$27*(1+FAKTKOL!$E$7)^R$5,0),0)),0)))</f>
        <v>0</v>
      </c>
      <c r="S27" s="215">
        <f>IF(S$5&gt;Pil!$D$3,0,IF(FAKTKOL!$V$76=S$5,$B$27*(1+FAKTKOL!$E$7)^S$5,IF(S$5&gt;FAKTKOL!$V$76,IF(FAKTKOL!$W$76=0,0,IF(S$5-FAKTKOL!$V$76=INT((S$5-FAKTKOL!$V$76)/FAKTKOL!$W$76)*FAKTKOL!$W$76,IF(S$5&gt;FAKTKOL!$V$76,$B$27*(1+FAKTKOL!$E$7)^S$5,0),0)),0)))</f>
        <v>0</v>
      </c>
      <c r="T27" s="215">
        <f>IF(T$5&gt;Pil!$D$3,0,IF(FAKTKOL!$V$76=T$5,$B$27*(1+FAKTKOL!$E$7)^T$5,IF(T$5&gt;FAKTKOL!$V$76,IF(FAKTKOL!$W$76=0,0,IF(T$5-FAKTKOL!$V$76=INT((T$5-FAKTKOL!$V$76)/FAKTKOL!$W$76)*FAKTKOL!$W$76,IF(T$5&gt;FAKTKOL!$V$76,$B$27*(1+FAKTKOL!$E$7)^T$5,0),0)),0)))</f>
        <v>350</v>
      </c>
      <c r="U27" s="153">
        <f>IF(U$5&gt;Pil!$D$3,0,IF(FAKTKOL!$V$76=U$5,$B$27*(1+FAKTKOL!$E$7)^U$5,IF(U$5&gt;FAKTKOL!$V$76,IF(FAKTKOL!$W$76=0,0,IF(U$5-FAKTKOL!$V$76=INT((U$5-FAKTKOL!$V$76)/FAKTKOL!$W$76)*FAKTKOL!$W$76,IF(U$5&gt;FAKTKOL!$V$76,$B$27*(1+FAKTKOL!$E$7)^U$5,0),0)),0)))</f>
        <v>0</v>
      </c>
      <c r="V27" s="215">
        <f>IF(V$5&gt;Pil!$D$3,0,IF(FAKTKOL!$V$76=V$5,$B$27*(1+FAKTKOL!$E$7)^V$5,IF(V$5&gt;FAKTKOL!$V$76,IF(FAKTKOL!$W$76=0,0,IF(V$5-FAKTKOL!$V$76=INT((V$5-FAKTKOL!$V$76)/FAKTKOL!$W$76)*FAKTKOL!$W$76,IF(V$5&gt;FAKTKOL!$V$76,$B$27*(1+FAKTKOL!$E$7)^V$5,0),0)),0)))</f>
        <v>0</v>
      </c>
      <c r="W27" s="153">
        <f>IF(W$5&gt;Pil!$D$3,0,IF(FAKTKOL!$V$76=W$5,$B$27*(1+FAKTKOL!$E$7)^W$5,IF(W$5&gt;FAKTKOL!$V$76,IF(FAKTKOL!$W$76=0,0,IF(W$5-FAKTKOL!$V$76=INT((W$5-FAKTKOL!$V$76)/FAKTKOL!$W$76)*FAKTKOL!$W$76,IF(W$5&gt;FAKTKOL!$V$76,$B$27*(1+FAKTKOL!$E$7)^W$5,0),0)),0)))</f>
        <v>0</v>
      </c>
      <c r="X27" s="153">
        <f>IF(X$5&gt;Pil!$D$3,0,IF(FAKTKOL!$V$76=X$5,$B$27*(1+FAKTKOL!$E$7)^X$5,IF(X$5&gt;FAKTKOL!$V$76,IF(FAKTKOL!$W$76=0,0,IF(X$5-FAKTKOL!$V$76=INT((X$5-FAKTKOL!$V$76)/FAKTKOL!$W$76)*FAKTKOL!$W$76,IF(X$5&gt;FAKTKOL!$V$76,$B$27*(1+FAKTKOL!$E$7)^X$5,0),0)),0)))</f>
        <v>0</v>
      </c>
      <c r="Y27" s="153">
        <f>IF(Y$5&gt;Pil!$D$3,0,IF(FAKTKOL!$V$76=Y$5,$B$27*(1+FAKTKOL!$E$7)^Y$5,IF(Y$5&gt;FAKTKOL!$V$76,IF(FAKTKOL!$W$76=0,0,IF(Y$5-FAKTKOL!$V$76=INT((Y$5-FAKTKOL!$V$76)/FAKTKOL!$W$76)*FAKTKOL!$W$76,IF(Y$5&gt;FAKTKOL!$V$76,$B$27*(1+FAKTKOL!$E$7)^Y$5,0),0)),0)))</f>
        <v>0</v>
      </c>
      <c r="Z27" s="153">
        <f>IF(Z$5&gt;Pil!$D$3,0,IF(FAKTKOL!$V$76=Z$5,$B$27*(1+FAKTKOL!$E$7)^Z$5,IF(Z$5&gt;FAKTKOL!$V$76,IF(FAKTKOL!$W$76=0,0,IF(Z$5-FAKTKOL!$V$76=INT((Z$5-FAKTKOL!$V$76)/FAKTKOL!$W$76)*FAKTKOL!$W$76,IF(Z$5&gt;FAKTKOL!$V$76,$B$27*(1+FAKTKOL!$E$7)^Z$5,0),0)),0)))</f>
        <v>0</v>
      </c>
      <c r="AA27" s="153">
        <f>IF(AA$5&gt;Pil!$D$3,0,IF(FAKTKOL!$V$76=AA$5,$B$27*(1+FAKTKOL!$E$7)^AA$5,IF(AA$5&gt;FAKTKOL!$V$76,IF(FAKTKOL!$W$76=0,0,IF(AA$5-FAKTKOL!$V$76=INT((AA$5-FAKTKOL!$V$76)/FAKTKOL!$W$76)*FAKTKOL!$W$76,IF(AA$5&gt;FAKTKOL!$V$76,$B$27*(1+FAKTKOL!$E$7)^AA$5,0),0)),0)))</f>
        <v>0</v>
      </c>
      <c r="AB27" s="153">
        <f>IF(AB$5&gt;Pil!$D$3,0,IF(FAKTKOL!$V$76=AB$5,$B$27*(1+FAKTKOL!$E$7)^AB$5,IF(AB$5&gt;FAKTKOL!$V$76,IF(FAKTKOL!$W$76=0,0,IF(AB$5-FAKTKOL!$V$76=INT((AB$5-FAKTKOL!$V$76)/FAKTKOL!$W$76)*FAKTKOL!$W$76,IF(AB$5&gt;FAKTKOL!$V$76,$B$27*(1+FAKTKOL!$E$7)^AB$5,0),0)),0)))</f>
        <v>0</v>
      </c>
      <c r="AC27" s="153">
        <f>IF(AC$5&gt;Pil!$D$3,0,IF(FAKTKOL!$V$76=AC$5,$B$27*(1+FAKTKOL!$E$7)^AC$5,IF(AC$5&gt;FAKTKOL!$V$76,IF(FAKTKOL!$W$76=0,0,IF(AC$5-FAKTKOL!$V$76=INT((AC$5-FAKTKOL!$V$76)/FAKTKOL!$W$76)*FAKTKOL!$W$76,IF(AC$5&gt;FAKTKOL!$V$76,$B$27*(1+FAKTKOL!$E$7)^AC$5,0),0)),0)))</f>
        <v>0</v>
      </c>
      <c r="AD27" s="153">
        <f>IF(AD$5&gt;Pil!$D$3,0,IF(FAKTKOL!$V$76=AD$5,$B$27*(1+FAKTKOL!$E$7)^AD$5,IF(AD$5&gt;FAKTKOL!$V$76,IF(FAKTKOL!$W$76=0,0,IF(AD$5-FAKTKOL!$V$76=INT((AD$5-FAKTKOL!$V$76)/FAKTKOL!$W$76)*FAKTKOL!$W$76,IF(AD$5&gt;FAKTKOL!$V$76,$B$27*(1+FAKTKOL!$E$7)^AD$5,0),0)),0)))</f>
        <v>0</v>
      </c>
      <c r="AE27" s="153">
        <f>IF(AE$5&gt;Pil!$D$3,0,IF(FAKTKOL!$V$76=AE$5,$B$27*(1+FAKTKOL!$E$7)^AE$5,IF(AE$5&gt;FAKTKOL!$V$76,IF(FAKTKOL!$W$76=0,0,IF(AE$5-FAKTKOL!$V$76=INT((AE$5-FAKTKOL!$V$76)/FAKTKOL!$W$76)*FAKTKOL!$W$76,IF(AE$5&gt;FAKTKOL!$V$76,$B$27*(1+FAKTKOL!$E$7)^AE$5,0),0)),0)))</f>
        <v>0</v>
      </c>
      <c r="AF27" s="153">
        <f>IF(AF$5&gt;Pil!$D$3,0,IF(FAKTKOL!$V$76=AF$5,$B$27*(1+FAKTKOL!$E$7)^AF$5,IF(AF$5&gt;FAKTKOL!$V$76,IF(FAKTKOL!$W$76=0,0,IF(AF$5-FAKTKOL!$V$76=INT((AF$5-FAKTKOL!$V$76)/FAKTKOL!$W$76)*FAKTKOL!$W$76,IF(AF$5&gt;FAKTKOL!$V$76,$B$27*(1+FAKTKOL!$E$7)^AF$5,0),0)),0)))</f>
        <v>0</v>
      </c>
      <c r="AG27" s="153">
        <f>IF(AG$5&gt;Pil!$D$3,0,IF(FAKTKOL!$V$76=AG$5,$B$27*(1+FAKTKOL!$E$7)^AG$5,IF(AG$5&gt;FAKTKOL!$V$76,IF(FAKTKOL!$W$76=0,0,IF(AG$5-FAKTKOL!$V$76=INT((AG$5-FAKTKOL!$V$76)/FAKTKOL!$W$76)*FAKTKOL!$W$76,IF(AG$5&gt;FAKTKOL!$V$76,$B$27*(1+FAKTKOL!$E$7)^AG$5,0),0)),0)))</f>
        <v>0</v>
      </c>
      <c r="AH27" s="153">
        <f>IF(AH$5&gt;Pil!$D$3,0,IF(FAKTKOL!$V$76=AH$5,$B$27*(1+FAKTKOL!$E$7)^AH$5,IF(AH$5&gt;FAKTKOL!$V$76,IF(FAKTKOL!$W$76=0,0,IF(AH$5-FAKTKOL!$V$76=INT((AH$5-FAKTKOL!$V$76)/FAKTKOL!$W$76)*FAKTKOL!$W$76,IF(AH$5&gt;FAKTKOL!$V$76,$B$27*(1+FAKTKOL!$E$7)^AH$5,0),0)),0)))</f>
        <v>0</v>
      </c>
    </row>
    <row r="28" spans="1:34" s="8" customFormat="1" x14ac:dyDescent="0.2">
      <c r="A28" s="8" t="s">
        <v>115</v>
      </c>
      <c r="D28" s="199">
        <f>SUM(D16:D27)</f>
        <v>12918.46</v>
      </c>
      <c r="E28" s="199">
        <f t="shared" ref="E28:AH28" si="2">SUM(E16:E27)</f>
        <v>3524.75</v>
      </c>
      <c r="F28" s="199">
        <f t="shared" si="2"/>
        <v>0</v>
      </c>
      <c r="G28" s="217">
        <f t="shared" si="2"/>
        <v>2936.21</v>
      </c>
      <c r="H28" s="217">
        <f t="shared" si="2"/>
        <v>522.5</v>
      </c>
      <c r="I28" s="217">
        <f t="shared" si="2"/>
        <v>0</v>
      </c>
      <c r="J28" s="217">
        <f t="shared" si="2"/>
        <v>2936.21</v>
      </c>
      <c r="K28" s="217">
        <f t="shared" si="2"/>
        <v>522.5</v>
      </c>
      <c r="L28" s="217">
        <f t="shared" si="2"/>
        <v>0</v>
      </c>
      <c r="M28" s="217">
        <f t="shared" si="2"/>
        <v>2936.21</v>
      </c>
      <c r="N28" s="217">
        <f t="shared" si="2"/>
        <v>522.5</v>
      </c>
      <c r="O28" s="217">
        <f t="shared" si="2"/>
        <v>0</v>
      </c>
      <c r="P28" s="217">
        <f t="shared" si="2"/>
        <v>2936.21</v>
      </c>
      <c r="Q28" s="217">
        <f t="shared" si="2"/>
        <v>522.5</v>
      </c>
      <c r="R28" s="217">
        <f t="shared" si="2"/>
        <v>0</v>
      </c>
      <c r="S28" s="217">
        <f t="shared" si="2"/>
        <v>2936.21</v>
      </c>
      <c r="T28" s="217">
        <f t="shared" si="2"/>
        <v>522.5</v>
      </c>
      <c r="U28" s="199">
        <f t="shared" si="2"/>
        <v>0</v>
      </c>
      <c r="V28" s="217">
        <f t="shared" si="2"/>
        <v>0</v>
      </c>
      <c r="W28" s="199">
        <f t="shared" si="2"/>
        <v>0</v>
      </c>
      <c r="X28" s="199">
        <f t="shared" si="2"/>
        <v>0</v>
      </c>
      <c r="Y28" s="199">
        <f t="shared" si="2"/>
        <v>0</v>
      </c>
      <c r="Z28" s="199">
        <f t="shared" si="2"/>
        <v>0</v>
      </c>
      <c r="AA28" s="199">
        <f t="shared" si="2"/>
        <v>0</v>
      </c>
      <c r="AB28" s="199">
        <f t="shared" si="2"/>
        <v>0</v>
      </c>
      <c r="AC28" s="199">
        <f t="shared" si="2"/>
        <v>0</v>
      </c>
      <c r="AD28" s="199">
        <f t="shared" si="2"/>
        <v>0</v>
      </c>
      <c r="AE28" s="199">
        <f t="shared" si="2"/>
        <v>0</v>
      </c>
      <c r="AF28" s="199">
        <f t="shared" si="2"/>
        <v>0</v>
      </c>
      <c r="AG28" s="199">
        <f t="shared" si="2"/>
        <v>0</v>
      </c>
      <c r="AH28" s="199">
        <f t="shared" si="2"/>
        <v>0</v>
      </c>
    </row>
    <row r="29" spans="1:34" x14ac:dyDescent="0.2">
      <c r="D29" s="152"/>
      <c r="E29" s="152"/>
      <c r="F29" s="152"/>
      <c r="G29" s="214"/>
      <c r="H29" s="214"/>
      <c r="I29" s="214"/>
      <c r="J29" s="214"/>
      <c r="K29" s="214"/>
      <c r="L29" s="214"/>
      <c r="M29" s="214"/>
      <c r="N29" s="214"/>
      <c r="O29" s="214"/>
      <c r="P29" s="214"/>
      <c r="Q29" s="214"/>
      <c r="R29" s="214"/>
      <c r="S29" s="214"/>
      <c r="T29" s="214"/>
      <c r="U29" s="152"/>
      <c r="V29" s="214"/>
      <c r="W29" s="152"/>
      <c r="X29" s="152"/>
      <c r="Y29" s="152"/>
      <c r="Z29" s="152"/>
      <c r="AA29" s="152"/>
      <c r="AB29" s="152"/>
      <c r="AC29" s="152"/>
      <c r="AD29" s="152"/>
      <c r="AE29" s="152"/>
      <c r="AF29" s="152"/>
      <c r="AG29" s="152"/>
      <c r="AH29" s="152"/>
    </row>
    <row r="30" spans="1:34" x14ac:dyDescent="0.2">
      <c r="D30" s="152"/>
      <c r="E30" s="152"/>
      <c r="F30" s="152"/>
      <c r="G30" s="214"/>
      <c r="H30" s="214"/>
      <c r="I30" s="214"/>
      <c r="J30" s="214"/>
      <c r="K30" s="214"/>
      <c r="L30" s="214"/>
      <c r="M30" s="214"/>
      <c r="N30" s="214"/>
      <c r="O30" s="214"/>
      <c r="P30" s="214"/>
      <c r="Q30" s="214"/>
      <c r="R30" s="214"/>
      <c r="S30" s="214"/>
      <c r="T30" s="214"/>
      <c r="U30" s="152"/>
      <c r="V30" s="214"/>
      <c r="W30" s="152"/>
      <c r="X30" s="152"/>
      <c r="Y30" s="152"/>
      <c r="Z30" s="152"/>
      <c r="AA30" s="152"/>
      <c r="AB30" s="152"/>
      <c r="AC30" s="152"/>
      <c r="AD30" s="152"/>
      <c r="AE30" s="152"/>
      <c r="AF30" s="152"/>
      <c r="AG30" s="152"/>
      <c r="AH30" s="152"/>
    </row>
    <row r="31" spans="1:34" x14ac:dyDescent="0.2">
      <c r="D31" s="152"/>
      <c r="E31" s="152"/>
      <c r="F31" s="152"/>
      <c r="G31" s="214"/>
      <c r="H31" s="214"/>
      <c r="I31" s="214"/>
      <c r="J31" s="214"/>
      <c r="K31" s="214"/>
      <c r="L31" s="214"/>
      <c r="M31" s="214"/>
      <c r="N31" s="214"/>
      <c r="O31" s="214"/>
      <c r="P31" s="214"/>
      <c r="Q31" s="214"/>
      <c r="R31" s="214"/>
      <c r="S31" s="214"/>
      <c r="T31" s="214"/>
      <c r="U31" s="152"/>
      <c r="V31" s="214"/>
      <c r="W31" s="152"/>
      <c r="X31" s="152"/>
      <c r="Y31" s="152"/>
      <c r="Z31" s="152"/>
      <c r="AA31" s="152"/>
      <c r="AB31" s="152"/>
      <c r="AC31" s="152"/>
      <c r="AD31" s="152"/>
      <c r="AE31" s="152"/>
      <c r="AF31" s="152"/>
      <c r="AG31" s="152"/>
      <c r="AH31" s="152"/>
    </row>
    <row r="32" spans="1:34" s="159" customFormat="1" ht="17.25" customHeight="1" x14ac:dyDescent="0.25">
      <c r="A32" s="159" t="s">
        <v>22</v>
      </c>
      <c r="D32" s="200">
        <f t="shared" ref="D32:AH32" si="3">D5</f>
        <v>0</v>
      </c>
      <c r="E32" s="200">
        <f t="shared" si="3"/>
        <v>1</v>
      </c>
      <c r="F32" s="200">
        <f t="shared" si="3"/>
        <v>2</v>
      </c>
      <c r="G32" s="218">
        <f t="shared" si="3"/>
        <v>3</v>
      </c>
      <c r="H32" s="218">
        <f t="shared" si="3"/>
        <v>4</v>
      </c>
      <c r="I32" s="218">
        <f t="shared" si="3"/>
        <v>5</v>
      </c>
      <c r="J32" s="218">
        <f t="shared" si="3"/>
        <v>6</v>
      </c>
      <c r="K32" s="218">
        <f t="shared" si="3"/>
        <v>7</v>
      </c>
      <c r="L32" s="218">
        <f t="shared" si="3"/>
        <v>8</v>
      </c>
      <c r="M32" s="218">
        <f t="shared" si="3"/>
        <v>9</v>
      </c>
      <c r="N32" s="218">
        <f t="shared" si="3"/>
        <v>10</v>
      </c>
      <c r="O32" s="218">
        <f t="shared" si="3"/>
        <v>11</v>
      </c>
      <c r="P32" s="218">
        <f t="shared" si="3"/>
        <v>12</v>
      </c>
      <c r="Q32" s="218">
        <f t="shared" si="3"/>
        <v>13</v>
      </c>
      <c r="R32" s="218">
        <f t="shared" si="3"/>
        <v>14</v>
      </c>
      <c r="S32" s="218">
        <f t="shared" si="3"/>
        <v>15</v>
      </c>
      <c r="T32" s="218">
        <f t="shared" si="3"/>
        <v>16</v>
      </c>
      <c r="U32" s="200">
        <f t="shared" si="3"/>
        <v>17</v>
      </c>
      <c r="V32" s="218">
        <f t="shared" si="3"/>
        <v>18</v>
      </c>
      <c r="W32" s="200">
        <f t="shared" si="3"/>
        <v>19</v>
      </c>
      <c r="X32" s="200">
        <f t="shared" si="3"/>
        <v>20</v>
      </c>
      <c r="Y32" s="200">
        <f t="shared" si="3"/>
        <v>21</v>
      </c>
      <c r="Z32" s="200">
        <f t="shared" si="3"/>
        <v>22</v>
      </c>
      <c r="AA32" s="200">
        <f t="shared" si="3"/>
        <v>23</v>
      </c>
      <c r="AB32" s="200">
        <f t="shared" si="3"/>
        <v>24</v>
      </c>
      <c r="AC32" s="200">
        <f t="shared" si="3"/>
        <v>25</v>
      </c>
      <c r="AD32" s="200">
        <f t="shared" si="3"/>
        <v>26</v>
      </c>
      <c r="AE32" s="200">
        <f t="shared" si="3"/>
        <v>27</v>
      </c>
      <c r="AF32" s="200">
        <f t="shared" si="3"/>
        <v>28</v>
      </c>
      <c r="AG32" s="200">
        <f t="shared" si="3"/>
        <v>29</v>
      </c>
      <c r="AH32" s="200">
        <f t="shared" si="3"/>
        <v>30</v>
      </c>
    </row>
    <row r="33" spans="1:34" x14ac:dyDescent="0.2">
      <c r="A33" s="8" t="str">
        <f>FAKTKOL!P82</f>
        <v>Maskin- og arbejdsomkostninger</v>
      </c>
      <c r="D33" s="152"/>
      <c r="E33" s="152"/>
      <c r="F33" s="152"/>
      <c r="G33" s="214"/>
      <c r="H33" s="214"/>
      <c r="I33" s="214"/>
      <c r="J33" s="214"/>
      <c r="K33" s="214"/>
      <c r="L33" s="214"/>
      <c r="M33" s="214"/>
      <c r="N33" s="214"/>
      <c r="O33" s="214"/>
      <c r="P33" s="214"/>
      <c r="Q33" s="214"/>
      <c r="R33" s="214"/>
      <c r="S33" s="214"/>
      <c r="T33" s="214"/>
      <c r="U33" s="152"/>
      <c r="V33" s="214"/>
      <c r="W33" s="152"/>
      <c r="X33" s="152"/>
      <c r="Y33" s="152"/>
      <c r="Z33" s="152"/>
      <c r="AA33" s="152"/>
      <c r="AB33" s="152"/>
      <c r="AC33" s="152"/>
      <c r="AD33" s="152"/>
      <c r="AE33" s="152"/>
      <c r="AF33" s="152"/>
      <c r="AG33" s="152"/>
      <c r="AH33" s="152"/>
    </row>
    <row r="34" spans="1:34" x14ac:dyDescent="0.2">
      <c r="A34" s="3" t="str">
        <f>FAKTKOL!P83</f>
        <v>Pløjning, år 0</v>
      </c>
      <c r="B34" s="3">
        <f>Pil!F44*Pil!E44</f>
        <v>650</v>
      </c>
      <c r="D34" s="152">
        <f>IF(D$5&gt;Pil!$D$3,0,IF(FAKTKOL!$V$83=D$5,$B$34*(1+FAKTKOL!$E$7)^D$5,IF(D$5&gt;FAKTKOL!$V$83,IF(FAKTKOL!$W$83=0,0,IF(D$5-FAKTKOL!$V$83=INT((D$5-FAKTKOL!$V$83)/FAKTKOL!$W$83)*FAKTKOL!$W$83,IF(D$5&gt;FAKTKOL!$V$83,$B$34*(1+FAKTKOL!$E$7)^D$5,0),0)),0)))</f>
        <v>650</v>
      </c>
      <c r="E34" s="152">
        <f>IF(E$5&gt;Pil!$D$3,0,IF(FAKTKOL!$V$83=E$5,$B$34*(1+FAKTKOL!$E$7)^E$5,IF(E$5&gt;FAKTKOL!$V$83,IF(FAKTKOL!$W$83=0,0,IF(E$5-FAKTKOL!$V$83=INT((E$5-FAKTKOL!$V$83)/FAKTKOL!$W$83)*FAKTKOL!$W$83,IF(E$5&gt;FAKTKOL!$V$83,$B$34*(1+FAKTKOL!$E$7)^E$5,0),0)),0)))</f>
        <v>0</v>
      </c>
      <c r="F34" s="152">
        <f>IF(F$5&gt;Pil!$D$3,0,IF(FAKTKOL!$V$83=F$5,$B$34*(1+FAKTKOL!$E$7)^F$5,IF(F$5&gt;FAKTKOL!$V$83,IF(FAKTKOL!$W$83=0,0,IF(F$5-FAKTKOL!$V$83=INT((F$5-FAKTKOL!$V$83)/FAKTKOL!$W$83)*FAKTKOL!$W$83,IF(F$5&gt;FAKTKOL!$V$83,$B$34*(1+FAKTKOL!$E$7)^F$5,0),0)),0)))</f>
        <v>0</v>
      </c>
      <c r="G34" s="214">
        <f>IF(G$5&gt;Pil!$D$3,0,IF(FAKTKOL!$V$83=G$5,$B$34*(1+FAKTKOL!$E$7)^G$5,IF(G$5&gt;FAKTKOL!$V$83,IF(FAKTKOL!$W$83=0,0,IF(G$5-FAKTKOL!$V$83=INT((G$5-FAKTKOL!$V$83)/FAKTKOL!$W$83)*FAKTKOL!$W$83,IF(G$5&gt;FAKTKOL!$V$83,$B$34*(1+FAKTKOL!$E$7)^G$5,0),0)),0)))</f>
        <v>0</v>
      </c>
      <c r="H34" s="214">
        <f>IF(H$5&gt;Pil!$D$3,0,IF(FAKTKOL!$V$83=H$5,$B$34*(1+FAKTKOL!$E$7)^H$5,IF(H$5&gt;FAKTKOL!$V$83,IF(FAKTKOL!$W$83=0,0,IF(H$5-FAKTKOL!$V$83=INT((H$5-FAKTKOL!$V$83)/FAKTKOL!$W$83)*FAKTKOL!$W$83,IF(H$5&gt;FAKTKOL!$V$83,$B$34*(1+FAKTKOL!$E$7)^H$5,0),0)),0)))</f>
        <v>0</v>
      </c>
      <c r="I34" s="214">
        <f>IF(I$5&gt;Pil!$D$3,0,IF(FAKTKOL!$V$83=I$5,$B$34*(1+FAKTKOL!$E$7)^I$5,IF(I$5&gt;FAKTKOL!$V$83,IF(FAKTKOL!$W$83=0,0,IF(I$5-FAKTKOL!$V$83=INT((I$5-FAKTKOL!$V$83)/FAKTKOL!$W$83)*FAKTKOL!$W$83,IF(I$5&gt;FAKTKOL!$V$83,$B$34*(1+FAKTKOL!$E$7)^I$5,0),0)),0)))</f>
        <v>0</v>
      </c>
      <c r="J34" s="214">
        <f>IF(J$5&gt;Pil!$D$3,0,IF(FAKTKOL!$V$83=J$5,$B$34*(1+FAKTKOL!$E$7)^J$5,IF(J$5&gt;FAKTKOL!$V$83,IF(FAKTKOL!$W$83=0,0,IF(J$5-FAKTKOL!$V$83=INT((J$5-FAKTKOL!$V$83)/FAKTKOL!$W$83)*FAKTKOL!$W$83,IF(J$5&gt;FAKTKOL!$V$83,$B$34*(1+FAKTKOL!$E$7)^J$5,0),0)),0)))</f>
        <v>0</v>
      </c>
      <c r="K34" s="214">
        <f>IF(K$5&gt;Pil!$D$3,0,IF(FAKTKOL!$V$83=K$5,$B$34*(1+FAKTKOL!$E$7)^K$5,IF(K$5&gt;FAKTKOL!$V$83,IF(FAKTKOL!$W$83=0,0,IF(K$5-FAKTKOL!$V$83=INT((K$5-FAKTKOL!$V$83)/FAKTKOL!$W$83)*FAKTKOL!$W$83,IF(K$5&gt;FAKTKOL!$V$83,$B$34*(1+FAKTKOL!$E$7)^K$5,0),0)),0)))</f>
        <v>0</v>
      </c>
      <c r="L34" s="214">
        <f>IF(L$5&gt;Pil!$D$3,0,IF(FAKTKOL!$V$83=L$5,$B$34*(1+FAKTKOL!$E$7)^L$5,IF(L$5&gt;FAKTKOL!$V$83,IF(FAKTKOL!$W$83=0,0,IF(L$5-FAKTKOL!$V$83=INT((L$5-FAKTKOL!$V$83)/FAKTKOL!$W$83)*FAKTKOL!$W$83,IF(L$5&gt;FAKTKOL!$V$83,$B$34*(1+FAKTKOL!$E$7)^L$5,0),0)),0)))</f>
        <v>0</v>
      </c>
      <c r="M34" s="214">
        <f>IF(M$5&gt;Pil!$D$3,0,IF(FAKTKOL!$V$83=M$5,$B$34*(1+FAKTKOL!$E$7)^M$5,IF(M$5&gt;FAKTKOL!$V$83,IF(FAKTKOL!$W$83=0,0,IF(M$5-FAKTKOL!$V$83=INT((M$5-FAKTKOL!$V$83)/FAKTKOL!$W$83)*FAKTKOL!$W$83,IF(M$5&gt;FAKTKOL!$V$83,$B$34*(1+FAKTKOL!$E$7)^M$5,0),0)),0)))</f>
        <v>0</v>
      </c>
      <c r="N34" s="214">
        <f>IF(N$5&gt;Pil!$D$3,0,IF(FAKTKOL!$V$83=N$5,$B$34*(1+FAKTKOL!$E$7)^N$5,IF(N$5&gt;FAKTKOL!$V$83,IF(FAKTKOL!$W$83=0,0,IF(N$5-FAKTKOL!$V$83=INT((N$5-FAKTKOL!$V$83)/FAKTKOL!$W$83)*FAKTKOL!$W$83,IF(N$5&gt;FAKTKOL!$V$83,$B$34*(1+FAKTKOL!$E$7)^N$5,0),0)),0)))</f>
        <v>0</v>
      </c>
      <c r="O34" s="214">
        <f>IF(O$5&gt;Pil!$D$3,0,IF(FAKTKOL!$V$83=O$5,$B$34*(1+FAKTKOL!$E$7)^O$5,IF(O$5&gt;FAKTKOL!$V$83,IF(FAKTKOL!$W$83=0,0,IF(O$5-FAKTKOL!$V$83=INT((O$5-FAKTKOL!$V$83)/FAKTKOL!$W$83)*FAKTKOL!$W$83,IF(O$5&gt;FAKTKOL!$V$83,$B$34*(1+FAKTKOL!$E$7)^O$5,0),0)),0)))</f>
        <v>0</v>
      </c>
      <c r="P34" s="214">
        <f>IF(P$5&gt;Pil!$D$3,0,IF(FAKTKOL!$V$83=P$5,$B$34*(1+FAKTKOL!$E$7)^P$5,IF(P$5&gt;FAKTKOL!$V$83,IF(FAKTKOL!$W$83=0,0,IF(P$5-FAKTKOL!$V$83=INT((P$5-FAKTKOL!$V$83)/FAKTKOL!$W$83)*FAKTKOL!$W$83,IF(P$5&gt;FAKTKOL!$V$83,$B$34*(1+FAKTKOL!$E$7)^P$5,0),0)),0)))</f>
        <v>0</v>
      </c>
      <c r="Q34" s="214">
        <f>IF(Q$5&gt;Pil!$D$3,0,IF(FAKTKOL!$V$83=Q$5,$B$34*(1+FAKTKOL!$E$7)^Q$5,IF(Q$5&gt;FAKTKOL!$V$83,IF(FAKTKOL!$W$83=0,0,IF(Q$5-FAKTKOL!$V$83=INT((Q$5-FAKTKOL!$V$83)/FAKTKOL!$W$83)*FAKTKOL!$W$83,IF(Q$5&gt;FAKTKOL!$V$83,$B$34*(1+FAKTKOL!$E$7)^Q$5,0),0)),0)))</f>
        <v>0</v>
      </c>
      <c r="R34" s="214">
        <f>IF(R$5&gt;Pil!$D$3,0,IF(FAKTKOL!$V$83=R$5,$B$34*(1+FAKTKOL!$E$7)^R$5,IF(R$5&gt;FAKTKOL!$V$83,IF(FAKTKOL!$W$83=0,0,IF(R$5-FAKTKOL!$V$83=INT((R$5-FAKTKOL!$V$83)/FAKTKOL!$W$83)*FAKTKOL!$W$83,IF(R$5&gt;FAKTKOL!$V$83,$B$34*(1+FAKTKOL!$E$7)^R$5,0),0)),0)))</f>
        <v>0</v>
      </c>
      <c r="S34" s="214">
        <f>IF(S$5&gt;Pil!$D$3,0,IF(FAKTKOL!$V$83=S$5,$B$34*(1+FAKTKOL!$E$7)^S$5,IF(S$5&gt;FAKTKOL!$V$83,IF(FAKTKOL!$W$83=0,0,IF(S$5-FAKTKOL!$V$83=INT((S$5-FAKTKOL!$V$83)/FAKTKOL!$W$83)*FAKTKOL!$W$83,IF(S$5&gt;FAKTKOL!$V$83,$B$34*(1+FAKTKOL!$E$7)^S$5,0),0)),0)))</f>
        <v>0</v>
      </c>
      <c r="T34" s="214">
        <f>IF(T$5&gt;Pil!$D$3,0,IF(FAKTKOL!$V$83=T$5,$B$34*(1+FAKTKOL!$E$7)^T$5,IF(T$5&gt;FAKTKOL!$V$83,IF(FAKTKOL!$W$83=0,0,IF(T$5-FAKTKOL!$V$83=INT((T$5-FAKTKOL!$V$83)/FAKTKOL!$W$83)*FAKTKOL!$W$83,IF(T$5&gt;FAKTKOL!$V$83,$B$34*(1+FAKTKOL!$E$7)^T$5,0),0)),0)))</f>
        <v>0</v>
      </c>
      <c r="U34" s="152">
        <f>IF(U$5&gt;Pil!$D$3,0,IF(FAKTKOL!$V$83=U$5,$B$34*(1+FAKTKOL!$E$7)^U$5,IF(U$5&gt;FAKTKOL!$V$83,IF(FAKTKOL!$W$83=0,0,IF(U$5-FAKTKOL!$V$83=INT((U$5-FAKTKOL!$V$83)/FAKTKOL!$W$83)*FAKTKOL!$W$83,IF(U$5&gt;FAKTKOL!$V$83,$B$34*(1+FAKTKOL!$E$7)^U$5,0),0)),0)))</f>
        <v>0</v>
      </c>
      <c r="V34" s="214">
        <f>IF(V$5&gt;Pil!$D$3,0,IF(FAKTKOL!$V$83=V$5,$B$34*(1+FAKTKOL!$E$7)^V$5,IF(V$5&gt;FAKTKOL!$V$83,IF(FAKTKOL!$W$83=0,0,IF(V$5-FAKTKOL!$V$83=INT((V$5-FAKTKOL!$V$83)/FAKTKOL!$W$83)*FAKTKOL!$W$83,IF(V$5&gt;FAKTKOL!$V$83,$B$34*(1+FAKTKOL!$E$7)^V$5,0),0)),0)))</f>
        <v>0</v>
      </c>
      <c r="W34" s="152">
        <f>IF(W$5&gt;Pil!$D$3,0,IF(FAKTKOL!$V$83=W$5,$B$34*(1+FAKTKOL!$E$7)^W$5,IF(W$5&gt;FAKTKOL!$V$83,IF(FAKTKOL!$W$83=0,0,IF(W$5-FAKTKOL!$V$83=INT((W$5-FAKTKOL!$V$83)/FAKTKOL!$W$83)*FAKTKOL!$W$83,IF(W$5&gt;FAKTKOL!$V$83,$B$34*(1+FAKTKOL!$E$7)^W$5,0),0)),0)))</f>
        <v>0</v>
      </c>
      <c r="X34" s="152">
        <f>IF(X$5&gt;Pil!$D$3,0,IF(FAKTKOL!$V$83=X$5,$B$34*(1+FAKTKOL!$E$7)^X$5,IF(X$5&gt;FAKTKOL!$V$83,IF(FAKTKOL!$W$83=0,0,IF(X$5-FAKTKOL!$V$83=INT((X$5-FAKTKOL!$V$83)/FAKTKOL!$W$83)*FAKTKOL!$W$83,IF(X$5&gt;FAKTKOL!$V$83,$B$34*(1+FAKTKOL!$E$7)^X$5,0),0)),0)))</f>
        <v>0</v>
      </c>
      <c r="Y34" s="152">
        <f>IF(Y$5&gt;Pil!$D$3,0,IF(FAKTKOL!$V$83=Y$5,$B$34*(1+FAKTKOL!$E$7)^Y$5,IF(Y$5&gt;FAKTKOL!$V$83,IF(FAKTKOL!$W$83=0,0,IF(Y$5-FAKTKOL!$V$83=INT((Y$5-FAKTKOL!$V$83)/FAKTKOL!$W$83)*FAKTKOL!$W$83,IF(Y$5&gt;FAKTKOL!$V$83,$B$34*(1+FAKTKOL!$E$7)^Y$5,0),0)),0)))</f>
        <v>0</v>
      </c>
      <c r="Z34" s="152">
        <f>IF(Z$5&gt;Pil!$D$3,0,IF(FAKTKOL!$V$83=Z$5,$B$34*(1+FAKTKOL!$E$7)^Z$5,IF(Z$5&gt;FAKTKOL!$V$83,IF(FAKTKOL!$W$83=0,0,IF(Z$5-FAKTKOL!$V$83=INT((Z$5-FAKTKOL!$V$83)/FAKTKOL!$W$83)*FAKTKOL!$W$83,IF(Z$5&gt;FAKTKOL!$V$83,$B$34*(1+FAKTKOL!$E$7)^Z$5,0),0)),0)))</f>
        <v>0</v>
      </c>
      <c r="AA34" s="152">
        <f>IF(AA$5&gt;Pil!$D$3,0,IF(FAKTKOL!$V$83=AA$5,$B$34*(1+FAKTKOL!$E$7)^AA$5,IF(AA$5&gt;FAKTKOL!$V$83,IF(FAKTKOL!$W$83=0,0,IF(AA$5-FAKTKOL!$V$83=INT((AA$5-FAKTKOL!$V$83)/FAKTKOL!$W$83)*FAKTKOL!$W$83,IF(AA$5&gt;FAKTKOL!$V$83,$B$34*(1+FAKTKOL!$E$7)^AA$5,0),0)),0)))</f>
        <v>0</v>
      </c>
      <c r="AB34" s="152">
        <f>IF(AB$5&gt;Pil!$D$3,0,IF(FAKTKOL!$V$83=AB$5,$B$34*(1+FAKTKOL!$E$7)^AB$5,IF(AB$5&gt;FAKTKOL!$V$83,IF(FAKTKOL!$W$83=0,0,IF(AB$5-FAKTKOL!$V$83=INT((AB$5-FAKTKOL!$V$83)/FAKTKOL!$W$83)*FAKTKOL!$W$83,IF(AB$5&gt;FAKTKOL!$V$83,$B$34*(1+FAKTKOL!$E$7)^AB$5,0),0)),0)))</f>
        <v>0</v>
      </c>
      <c r="AC34" s="152">
        <f>IF(AC$5&gt;Pil!$D$3,0,IF(FAKTKOL!$V$83=AC$5,$B$34*(1+FAKTKOL!$E$7)^AC$5,IF(AC$5&gt;FAKTKOL!$V$83,IF(FAKTKOL!$W$83=0,0,IF(AC$5-FAKTKOL!$V$83=INT((AC$5-FAKTKOL!$V$83)/FAKTKOL!$W$83)*FAKTKOL!$W$83,IF(AC$5&gt;FAKTKOL!$V$83,$B$34*(1+FAKTKOL!$E$7)^AC$5,0),0)),0)))</f>
        <v>0</v>
      </c>
      <c r="AD34" s="152">
        <f>IF(AD$5&gt;Pil!$D$3,0,IF(FAKTKOL!$V$83=AD$5,$B$34*(1+FAKTKOL!$E$7)^AD$5,IF(AD$5&gt;FAKTKOL!$V$83,IF(FAKTKOL!$W$83=0,0,IF(AD$5-FAKTKOL!$V$83=INT((AD$5-FAKTKOL!$V$83)/FAKTKOL!$W$83)*FAKTKOL!$W$83,IF(AD$5&gt;FAKTKOL!$V$83,$B$34*(1+FAKTKOL!$E$7)^AD$5,0),0)),0)))</f>
        <v>0</v>
      </c>
      <c r="AE34" s="152">
        <f>IF(AE$5&gt;Pil!$D$3,0,IF(FAKTKOL!$V$83=AE$5,$B$34*(1+FAKTKOL!$E$7)^AE$5,IF(AE$5&gt;FAKTKOL!$V$83,IF(FAKTKOL!$W$83=0,0,IF(AE$5-FAKTKOL!$V$83=INT((AE$5-FAKTKOL!$V$83)/FAKTKOL!$W$83)*FAKTKOL!$W$83,IF(AE$5&gt;FAKTKOL!$V$83,$B$34*(1+FAKTKOL!$E$7)^AE$5,0),0)),0)))</f>
        <v>0</v>
      </c>
      <c r="AF34" s="152">
        <f>IF(AF$5&gt;Pil!$D$3,0,IF(FAKTKOL!$V$83=AF$5,$B$34*(1+FAKTKOL!$E$7)^AF$5,IF(AF$5&gt;FAKTKOL!$V$83,IF(FAKTKOL!$W$83=0,0,IF(AF$5-FAKTKOL!$V$83=INT((AF$5-FAKTKOL!$V$83)/FAKTKOL!$W$83)*FAKTKOL!$W$83,IF(AF$5&gt;FAKTKOL!$V$83,$B$34*(1+FAKTKOL!$E$7)^AF$5,0),0)),0)))</f>
        <v>0</v>
      </c>
      <c r="AG34" s="152">
        <f>IF(AG$5&gt;Pil!$D$3,0,IF(FAKTKOL!$V$83=AG$5,$B$34*(1+FAKTKOL!$E$7)^AG$5,IF(AG$5&gt;FAKTKOL!$V$83,IF(FAKTKOL!$W$83=0,0,IF(AG$5-FAKTKOL!$V$83=INT((AG$5-FAKTKOL!$V$83)/FAKTKOL!$W$83)*FAKTKOL!$W$83,IF(AG$5&gt;FAKTKOL!$V$83,$B$34*(1+FAKTKOL!$E$7)^AG$5,0),0)),0)))</f>
        <v>0</v>
      </c>
      <c r="AH34" s="152">
        <f>IF(AH$5&gt;Pil!$D$3,0,IF(FAKTKOL!$V$83=AH$5,$B$34*(1+FAKTKOL!$E$7)^AH$5,IF(AH$5&gt;FAKTKOL!$V$83,IF(FAKTKOL!$W$83=0,0,IF(AH$5-FAKTKOL!$V$83=INT((AH$5-FAKTKOL!$V$83)/FAKTKOL!$W$83)*FAKTKOL!$W$83,IF(AH$5&gt;FAKTKOL!$V$83,$B$34*(1+FAKTKOL!$E$7)^AH$5,0),0)),0)))</f>
        <v>0</v>
      </c>
    </row>
    <row r="35" spans="1:34" x14ac:dyDescent="0.2">
      <c r="A35" s="3" t="str">
        <f>FAKTKOL!P84</f>
        <v>Harvning, år 0</v>
      </c>
      <c r="B35" s="3">
        <f>Pil!F45*Pil!E45</f>
        <v>225</v>
      </c>
      <c r="D35" s="152">
        <f>IF(D$5&gt;Pil!$D$3,0,IF(FAKTKOL!$V$84=D$5,$B$35*(1+FAKTKOL!$E$7)^D$5,IF(D$5&gt;FAKTKOL!$V$84,IF(FAKTKOL!$W$84=0,0,IF(D$5-FAKTKOL!$V$84=INT((D$5-FAKTKOL!$V$84)/FAKTKOL!$W$84)*FAKTKOL!$W$84,IF(D$5&gt;FAKTKOL!$V$84,$B$35*(1+FAKTKOL!$E$7)^D$5,0),0)),0)))</f>
        <v>225</v>
      </c>
      <c r="E35" s="152">
        <f>IF(E$5&gt;Pil!$D$3,0,IF(FAKTKOL!$V$84=E$5,$B$35*(1+FAKTKOL!$E$7)^E$5,IF(E$5&gt;FAKTKOL!$V$84,IF(FAKTKOL!$W$84=0,0,IF(E$5-FAKTKOL!$V$84=INT((E$5-FAKTKOL!$V$84)/FAKTKOL!$W$84)*FAKTKOL!$W$84,IF(E$5&gt;FAKTKOL!$V$84,$B$35*(1+FAKTKOL!$E$7)^E$5,0),0)),0)))</f>
        <v>0</v>
      </c>
      <c r="F35" s="152">
        <f>IF(F$5&gt;Pil!$D$3,0,IF(FAKTKOL!$V$84=F$5,$B$35*(1+FAKTKOL!$E$7)^F$5,IF(F$5&gt;FAKTKOL!$V$84,IF(FAKTKOL!$W$84=0,0,IF(F$5-FAKTKOL!$V$84=INT((F$5-FAKTKOL!$V$84)/FAKTKOL!$W$84)*FAKTKOL!$W$84,IF(F$5&gt;FAKTKOL!$V$84,$B$35*(1+FAKTKOL!$E$7)^F$5,0),0)),0)))</f>
        <v>0</v>
      </c>
      <c r="G35" s="214">
        <f>IF(G$5&gt;Pil!$D$3,0,IF(FAKTKOL!$V$84=G$5,$B$35*(1+FAKTKOL!$E$7)^G$5,IF(G$5&gt;FAKTKOL!$V$84,IF(FAKTKOL!$W$84=0,0,IF(G$5-FAKTKOL!$V$84=INT((G$5-FAKTKOL!$V$84)/FAKTKOL!$W$84)*FAKTKOL!$W$84,IF(G$5&gt;FAKTKOL!$V$84,$B$35*(1+FAKTKOL!$E$7)^G$5,0),0)),0)))</f>
        <v>0</v>
      </c>
      <c r="H35" s="214">
        <f>IF(H$5&gt;Pil!$D$3,0,IF(FAKTKOL!$V$84=H$5,$B$35*(1+FAKTKOL!$E$7)^H$5,IF(H$5&gt;FAKTKOL!$V$84,IF(FAKTKOL!$W$84=0,0,IF(H$5-FAKTKOL!$V$84=INT((H$5-FAKTKOL!$V$84)/FAKTKOL!$W$84)*FAKTKOL!$W$84,IF(H$5&gt;FAKTKOL!$V$84,$B$35*(1+FAKTKOL!$E$7)^H$5,0),0)),0)))</f>
        <v>0</v>
      </c>
      <c r="I35" s="214">
        <f>IF(I$5&gt;Pil!$D$3,0,IF(FAKTKOL!$V$84=I$5,$B$35*(1+FAKTKOL!$E$7)^I$5,IF(I$5&gt;FAKTKOL!$V$84,IF(FAKTKOL!$W$84=0,0,IF(I$5-FAKTKOL!$V$84=INT((I$5-FAKTKOL!$V$84)/FAKTKOL!$W$84)*FAKTKOL!$W$84,IF(I$5&gt;FAKTKOL!$V$84,$B$35*(1+FAKTKOL!$E$7)^I$5,0),0)),0)))</f>
        <v>0</v>
      </c>
      <c r="J35" s="214">
        <f>IF(J$5&gt;Pil!$D$3,0,IF(FAKTKOL!$V$84=J$5,$B$35*(1+FAKTKOL!$E$7)^J$5,IF(J$5&gt;FAKTKOL!$V$84,IF(FAKTKOL!$W$84=0,0,IF(J$5-FAKTKOL!$V$84=INT((J$5-FAKTKOL!$V$84)/FAKTKOL!$W$84)*FAKTKOL!$W$84,IF(J$5&gt;FAKTKOL!$V$84,$B$35*(1+FAKTKOL!$E$7)^J$5,0),0)),0)))</f>
        <v>0</v>
      </c>
      <c r="K35" s="214">
        <f>IF(K$5&gt;Pil!$D$3,0,IF(FAKTKOL!$V$84=K$5,$B$35*(1+FAKTKOL!$E$7)^K$5,IF(K$5&gt;FAKTKOL!$V$84,IF(FAKTKOL!$W$84=0,0,IF(K$5-FAKTKOL!$V$84=INT((K$5-FAKTKOL!$V$84)/FAKTKOL!$W$84)*FAKTKOL!$W$84,IF(K$5&gt;FAKTKOL!$V$84,$B$35*(1+FAKTKOL!$E$7)^K$5,0),0)),0)))</f>
        <v>0</v>
      </c>
      <c r="L35" s="214">
        <f>IF(L$5&gt;Pil!$D$3,0,IF(FAKTKOL!$V$84=L$5,$B$35*(1+FAKTKOL!$E$7)^L$5,IF(L$5&gt;FAKTKOL!$V$84,IF(FAKTKOL!$W$84=0,0,IF(L$5-FAKTKOL!$V$84=INT((L$5-FAKTKOL!$V$84)/FAKTKOL!$W$84)*FAKTKOL!$W$84,IF(L$5&gt;FAKTKOL!$V$84,$B$35*(1+FAKTKOL!$E$7)^L$5,0),0)),0)))</f>
        <v>0</v>
      </c>
      <c r="M35" s="214">
        <f>IF(M$5&gt;Pil!$D$3,0,IF(FAKTKOL!$V$84=M$5,$B$35*(1+FAKTKOL!$E$7)^M$5,IF(M$5&gt;FAKTKOL!$V$84,IF(FAKTKOL!$W$84=0,0,IF(M$5-FAKTKOL!$V$84=INT((M$5-FAKTKOL!$V$84)/FAKTKOL!$W$84)*FAKTKOL!$W$84,IF(M$5&gt;FAKTKOL!$V$84,$B$35*(1+FAKTKOL!$E$7)^M$5,0),0)),0)))</f>
        <v>0</v>
      </c>
      <c r="N35" s="214">
        <f>IF(N$5&gt;Pil!$D$3,0,IF(FAKTKOL!$V$84=N$5,$B$35*(1+FAKTKOL!$E$7)^N$5,IF(N$5&gt;FAKTKOL!$V$84,IF(FAKTKOL!$W$84=0,0,IF(N$5-FAKTKOL!$V$84=INT((N$5-FAKTKOL!$V$84)/FAKTKOL!$W$84)*FAKTKOL!$W$84,IF(N$5&gt;FAKTKOL!$V$84,$B$35*(1+FAKTKOL!$E$7)^N$5,0),0)),0)))</f>
        <v>0</v>
      </c>
      <c r="O35" s="214">
        <f>IF(O$5&gt;Pil!$D$3,0,IF(FAKTKOL!$V$84=O$5,$B$35*(1+FAKTKOL!$E$7)^O$5,IF(O$5&gt;FAKTKOL!$V$84,IF(FAKTKOL!$W$84=0,0,IF(O$5-FAKTKOL!$V$84=INT((O$5-FAKTKOL!$V$84)/FAKTKOL!$W$84)*FAKTKOL!$W$84,IF(O$5&gt;FAKTKOL!$V$84,$B$35*(1+FAKTKOL!$E$7)^O$5,0),0)),0)))</f>
        <v>0</v>
      </c>
      <c r="P35" s="214">
        <f>IF(P$5&gt;Pil!$D$3,0,IF(FAKTKOL!$V$84=P$5,$B$35*(1+FAKTKOL!$E$7)^P$5,IF(P$5&gt;FAKTKOL!$V$84,IF(FAKTKOL!$W$84=0,0,IF(P$5-FAKTKOL!$V$84=INT((P$5-FAKTKOL!$V$84)/FAKTKOL!$W$84)*FAKTKOL!$W$84,IF(P$5&gt;FAKTKOL!$V$84,$B$35*(1+FAKTKOL!$E$7)^P$5,0),0)),0)))</f>
        <v>0</v>
      </c>
      <c r="Q35" s="214">
        <f>IF(Q$5&gt;Pil!$D$3,0,IF(FAKTKOL!$V$84=Q$5,$B$35*(1+FAKTKOL!$E$7)^Q$5,IF(Q$5&gt;FAKTKOL!$V$84,IF(FAKTKOL!$W$84=0,0,IF(Q$5-FAKTKOL!$V$84=INT((Q$5-FAKTKOL!$V$84)/FAKTKOL!$W$84)*FAKTKOL!$W$84,IF(Q$5&gt;FAKTKOL!$V$84,$B$35*(1+FAKTKOL!$E$7)^Q$5,0),0)),0)))</f>
        <v>0</v>
      </c>
      <c r="R35" s="214">
        <f>IF(R$5&gt;Pil!$D$3,0,IF(FAKTKOL!$V$84=R$5,$B$35*(1+FAKTKOL!$E$7)^R$5,IF(R$5&gt;FAKTKOL!$V$84,IF(FAKTKOL!$W$84=0,0,IF(R$5-FAKTKOL!$V$84=INT((R$5-FAKTKOL!$V$84)/FAKTKOL!$W$84)*FAKTKOL!$W$84,IF(R$5&gt;FAKTKOL!$V$84,$B$35*(1+FAKTKOL!$E$7)^R$5,0),0)),0)))</f>
        <v>0</v>
      </c>
      <c r="S35" s="214">
        <f>IF(S$5&gt;Pil!$D$3,0,IF(FAKTKOL!$V$84=S$5,$B$35*(1+FAKTKOL!$E$7)^S$5,IF(S$5&gt;FAKTKOL!$V$84,IF(FAKTKOL!$W$84=0,0,IF(S$5-FAKTKOL!$V$84=INT((S$5-FAKTKOL!$V$84)/FAKTKOL!$W$84)*FAKTKOL!$W$84,IF(S$5&gt;FAKTKOL!$V$84,$B$35*(1+FAKTKOL!$E$7)^S$5,0),0)),0)))</f>
        <v>0</v>
      </c>
      <c r="T35" s="214">
        <f>IF(T$5&gt;Pil!$D$3,0,IF(FAKTKOL!$V$84=T$5,$B$35*(1+FAKTKOL!$E$7)^T$5,IF(T$5&gt;FAKTKOL!$V$84,IF(FAKTKOL!$W$84=0,0,IF(T$5-FAKTKOL!$V$84=INT((T$5-FAKTKOL!$V$84)/FAKTKOL!$W$84)*FAKTKOL!$W$84,IF(T$5&gt;FAKTKOL!$V$84,$B$35*(1+FAKTKOL!$E$7)^T$5,0),0)),0)))</f>
        <v>0</v>
      </c>
      <c r="U35" s="152">
        <f>IF(U$5&gt;Pil!$D$3,0,IF(FAKTKOL!$V$84=U$5,$B$35*(1+FAKTKOL!$E$7)^U$5,IF(U$5&gt;FAKTKOL!$V$84,IF(FAKTKOL!$W$84=0,0,IF(U$5-FAKTKOL!$V$84=INT((U$5-FAKTKOL!$V$84)/FAKTKOL!$W$84)*FAKTKOL!$W$84,IF(U$5&gt;FAKTKOL!$V$84,$B$35*(1+FAKTKOL!$E$7)^U$5,0),0)),0)))</f>
        <v>0</v>
      </c>
      <c r="V35" s="214">
        <f>IF(V$5&gt;Pil!$D$3,0,IF(FAKTKOL!$V$84=V$5,$B$35*(1+FAKTKOL!$E$7)^V$5,IF(V$5&gt;FAKTKOL!$V$84,IF(FAKTKOL!$W$84=0,0,IF(V$5-FAKTKOL!$V$84=INT((V$5-FAKTKOL!$V$84)/FAKTKOL!$W$84)*FAKTKOL!$W$84,IF(V$5&gt;FAKTKOL!$V$84,$B$35*(1+FAKTKOL!$E$7)^V$5,0),0)),0)))</f>
        <v>0</v>
      </c>
      <c r="W35" s="152">
        <f>IF(W$5&gt;Pil!$D$3,0,IF(FAKTKOL!$V$84=W$5,$B$35*(1+FAKTKOL!$E$7)^W$5,IF(W$5&gt;FAKTKOL!$V$84,IF(FAKTKOL!$W$84=0,0,IF(W$5-FAKTKOL!$V$84=INT((W$5-FAKTKOL!$V$84)/FAKTKOL!$W$84)*FAKTKOL!$W$84,IF(W$5&gt;FAKTKOL!$V$84,$B$35*(1+FAKTKOL!$E$7)^W$5,0),0)),0)))</f>
        <v>0</v>
      </c>
      <c r="X35" s="152">
        <f>IF(X$5&gt;Pil!$D$3,0,IF(FAKTKOL!$V$84=X$5,$B$35*(1+FAKTKOL!$E$7)^X$5,IF(X$5&gt;FAKTKOL!$V$84,IF(FAKTKOL!$W$84=0,0,IF(X$5-FAKTKOL!$V$84=INT((X$5-FAKTKOL!$V$84)/FAKTKOL!$W$84)*FAKTKOL!$W$84,IF(X$5&gt;FAKTKOL!$V$84,$B$35*(1+FAKTKOL!$E$7)^X$5,0),0)),0)))</f>
        <v>0</v>
      </c>
      <c r="Y35" s="152">
        <f>IF(Y$5&gt;Pil!$D$3,0,IF(FAKTKOL!$V$84=Y$5,$B$35*(1+FAKTKOL!$E$7)^Y$5,IF(Y$5&gt;FAKTKOL!$V$84,IF(FAKTKOL!$W$84=0,0,IF(Y$5-FAKTKOL!$V$84=INT((Y$5-FAKTKOL!$V$84)/FAKTKOL!$W$84)*FAKTKOL!$W$84,IF(Y$5&gt;FAKTKOL!$V$84,$B$35*(1+FAKTKOL!$E$7)^Y$5,0),0)),0)))</f>
        <v>0</v>
      </c>
      <c r="Z35" s="152">
        <f>IF(Z$5&gt;Pil!$D$3,0,IF(FAKTKOL!$V$84=Z$5,$B$35*(1+FAKTKOL!$E$7)^Z$5,IF(Z$5&gt;FAKTKOL!$V$84,IF(FAKTKOL!$W$84=0,0,IF(Z$5-FAKTKOL!$V$84=INT((Z$5-FAKTKOL!$V$84)/FAKTKOL!$W$84)*FAKTKOL!$W$84,IF(Z$5&gt;FAKTKOL!$V$84,$B$35*(1+FAKTKOL!$E$7)^Z$5,0),0)),0)))</f>
        <v>0</v>
      </c>
      <c r="AA35" s="152">
        <f>IF(AA$5&gt;Pil!$D$3,0,IF(FAKTKOL!$V$84=AA$5,$B$35*(1+FAKTKOL!$E$7)^AA$5,IF(AA$5&gt;FAKTKOL!$V$84,IF(FAKTKOL!$W$84=0,0,IF(AA$5-FAKTKOL!$V$84=INT((AA$5-FAKTKOL!$V$84)/FAKTKOL!$W$84)*FAKTKOL!$W$84,IF(AA$5&gt;FAKTKOL!$V$84,$B$35*(1+FAKTKOL!$E$7)^AA$5,0),0)),0)))</f>
        <v>0</v>
      </c>
      <c r="AB35" s="152">
        <f>IF(AB$5&gt;Pil!$D$3,0,IF(FAKTKOL!$V$84=AB$5,$B$35*(1+FAKTKOL!$E$7)^AB$5,IF(AB$5&gt;FAKTKOL!$V$84,IF(FAKTKOL!$W$84=0,0,IF(AB$5-FAKTKOL!$V$84=INT((AB$5-FAKTKOL!$V$84)/FAKTKOL!$W$84)*FAKTKOL!$W$84,IF(AB$5&gt;FAKTKOL!$V$84,$B$35*(1+FAKTKOL!$E$7)^AB$5,0),0)),0)))</f>
        <v>0</v>
      </c>
      <c r="AC35" s="152">
        <f>IF(AC$5&gt;Pil!$D$3,0,IF(FAKTKOL!$V$84=AC$5,$B$35*(1+FAKTKOL!$E$7)^AC$5,IF(AC$5&gt;FAKTKOL!$V$84,IF(FAKTKOL!$W$84=0,0,IF(AC$5-FAKTKOL!$V$84=INT((AC$5-FAKTKOL!$V$84)/FAKTKOL!$W$84)*FAKTKOL!$W$84,IF(AC$5&gt;FAKTKOL!$V$84,$B$35*(1+FAKTKOL!$E$7)^AC$5,0),0)),0)))</f>
        <v>0</v>
      </c>
      <c r="AD35" s="152">
        <f>IF(AD$5&gt;Pil!$D$3,0,IF(FAKTKOL!$V$84=AD$5,$B$35*(1+FAKTKOL!$E$7)^AD$5,IF(AD$5&gt;FAKTKOL!$V$84,IF(FAKTKOL!$W$84=0,0,IF(AD$5-FAKTKOL!$V$84=INT((AD$5-FAKTKOL!$V$84)/FAKTKOL!$W$84)*FAKTKOL!$W$84,IF(AD$5&gt;FAKTKOL!$V$84,$B$35*(1+FAKTKOL!$E$7)^AD$5,0),0)),0)))</f>
        <v>0</v>
      </c>
      <c r="AE35" s="152">
        <f>IF(AE$5&gt;Pil!$D$3,0,IF(FAKTKOL!$V$84=AE$5,$B$35*(1+FAKTKOL!$E$7)^AE$5,IF(AE$5&gt;FAKTKOL!$V$84,IF(FAKTKOL!$W$84=0,0,IF(AE$5-FAKTKOL!$V$84=INT((AE$5-FAKTKOL!$V$84)/FAKTKOL!$W$84)*FAKTKOL!$W$84,IF(AE$5&gt;FAKTKOL!$V$84,$B$35*(1+FAKTKOL!$E$7)^AE$5,0),0)),0)))</f>
        <v>0</v>
      </c>
      <c r="AF35" s="152">
        <f>IF(AF$5&gt;Pil!$D$3,0,IF(FAKTKOL!$V$84=AF$5,$B$35*(1+FAKTKOL!$E$7)^AF$5,IF(AF$5&gt;FAKTKOL!$V$84,IF(FAKTKOL!$W$84=0,0,IF(AF$5-FAKTKOL!$V$84=INT((AF$5-FAKTKOL!$V$84)/FAKTKOL!$W$84)*FAKTKOL!$W$84,IF(AF$5&gt;FAKTKOL!$V$84,$B$35*(1+FAKTKOL!$E$7)^AF$5,0),0)),0)))</f>
        <v>0</v>
      </c>
      <c r="AG35" s="152">
        <f>IF(AG$5&gt;Pil!$D$3,0,IF(FAKTKOL!$V$84=AG$5,$B$35*(1+FAKTKOL!$E$7)^AG$5,IF(AG$5&gt;FAKTKOL!$V$84,IF(FAKTKOL!$W$84=0,0,IF(AG$5-FAKTKOL!$V$84=INT((AG$5-FAKTKOL!$V$84)/FAKTKOL!$W$84)*FAKTKOL!$W$84,IF(AG$5&gt;FAKTKOL!$V$84,$B$35*(1+FAKTKOL!$E$7)^AG$5,0),0)),0)))</f>
        <v>0</v>
      </c>
      <c r="AH35" s="152">
        <f>IF(AH$5&gt;Pil!$D$3,0,IF(FAKTKOL!$V$84=AH$5,$B$35*(1+FAKTKOL!$E$7)^AH$5,IF(AH$5&gt;FAKTKOL!$V$84,IF(FAKTKOL!$W$84=0,0,IF(AH$5-FAKTKOL!$V$84=INT((AH$5-FAKTKOL!$V$84)/FAKTKOL!$W$84)*FAKTKOL!$W$84,IF(AH$5&gt;FAKTKOL!$V$84,$B$35*(1+FAKTKOL!$E$7)^AH$5,0),0)),0)))</f>
        <v>0</v>
      </c>
    </row>
    <row r="36" spans="1:34" x14ac:dyDescent="0.2">
      <c r="A36" s="3" t="str">
        <f>FAKTKOL!P85</f>
        <v>Tromling, år 0</v>
      </c>
      <c r="B36" s="3">
        <f>Pil!F46*Pil!E46</f>
        <v>175</v>
      </c>
      <c r="D36" s="152">
        <f>IF(D$5&gt;Pil!$D$3,0,IF(FAKTKOL!$V$85=D$5,$B$36*(1+FAKTKOL!$E$7)^D$5,IF(D$5&gt;FAKTKOL!$V$85,IF(FAKTKOL!$W$85=0,0,IF(D$5-FAKTKOL!$V$85=INT((D$5-FAKTKOL!$V$85)/FAKTKOL!$W$85)*FAKTKOL!$W$85,IF(D$5&gt;FAKTKOL!$V$85,$B$36*(1+FAKTKOL!$E$7)^D$5,0),0)),0)))</f>
        <v>175</v>
      </c>
      <c r="E36" s="152">
        <f>IF(E$5&gt;Pil!$D$3,0,IF(FAKTKOL!$V$85=E$5,$B$36*(1+FAKTKOL!$E$7)^E$5,IF(E$5&gt;FAKTKOL!$V$85,IF(FAKTKOL!$W$85=0,0,IF(E$5-FAKTKOL!$V$85=INT((E$5-FAKTKOL!$V$85)/FAKTKOL!$W$85)*FAKTKOL!$W$85,IF(E$5&gt;FAKTKOL!$V$85,$B$36*(1+FAKTKOL!$E$7)^E$5,0),0)),0)))</f>
        <v>0</v>
      </c>
      <c r="F36" s="152">
        <f>IF(F$5&gt;Pil!$D$3,0,IF(FAKTKOL!$V$85=F$5,$B$36*(1+FAKTKOL!$E$7)^F$5,IF(F$5&gt;FAKTKOL!$V$85,IF(FAKTKOL!$W$85=0,0,IF(F$5-FAKTKOL!$V$85=INT((F$5-FAKTKOL!$V$85)/FAKTKOL!$W$85)*FAKTKOL!$W$85,IF(F$5&gt;FAKTKOL!$V$85,$B$36*(1+FAKTKOL!$E$7)^F$5,0),0)),0)))</f>
        <v>0</v>
      </c>
      <c r="G36" s="214">
        <f>IF(G$5&gt;Pil!$D$3,0,IF(FAKTKOL!$V$85=G$5,$B$36*(1+FAKTKOL!$E$7)^G$5,IF(G$5&gt;FAKTKOL!$V$85,IF(FAKTKOL!$W$85=0,0,IF(G$5-FAKTKOL!$V$85=INT((G$5-FAKTKOL!$V$85)/FAKTKOL!$W$85)*FAKTKOL!$W$85,IF(G$5&gt;FAKTKOL!$V$85,$B$36*(1+FAKTKOL!$E$7)^G$5,0),0)),0)))</f>
        <v>0</v>
      </c>
      <c r="H36" s="214">
        <f>IF(H$5&gt;Pil!$D$3,0,IF(FAKTKOL!$V$85=H$5,$B$36*(1+FAKTKOL!$E$7)^H$5,IF(H$5&gt;FAKTKOL!$V$85,IF(FAKTKOL!$W$85=0,0,IF(H$5-FAKTKOL!$V$85=INT((H$5-FAKTKOL!$V$85)/FAKTKOL!$W$85)*FAKTKOL!$W$85,IF(H$5&gt;FAKTKOL!$V$85,$B$36*(1+FAKTKOL!$E$7)^H$5,0),0)),0)))</f>
        <v>0</v>
      </c>
      <c r="I36" s="214">
        <f>IF(I$5&gt;Pil!$D$3,0,IF(FAKTKOL!$V$85=I$5,$B$36*(1+FAKTKOL!$E$7)^I$5,IF(I$5&gt;FAKTKOL!$V$85,IF(FAKTKOL!$W$85=0,0,IF(I$5-FAKTKOL!$V$85=INT((I$5-FAKTKOL!$V$85)/FAKTKOL!$W$85)*FAKTKOL!$W$85,IF(I$5&gt;FAKTKOL!$V$85,$B$36*(1+FAKTKOL!$E$7)^I$5,0),0)),0)))</f>
        <v>0</v>
      </c>
      <c r="J36" s="214">
        <f>IF(J$5&gt;Pil!$D$3,0,IF(FAKTKOL!$V$85=J$5,$B$36*(1+FAKTKOL!$E$7)^J$5,IF(J$5&gt;FAKTKOL!$V$85,IF(FAKTKOL!$W$85=0,0,IF(J$5-FAKTKOL!$V$85=INT((J$5-FAKTKOL!$V$85)/FAKTKOL!$W$85)*FAKTKOL!$W$85,IF(J$5&gt;FAKTKOL!$V$85,$B$36*(1+FAKTKOL!$E$7)^J$5,0),0)),0)))</f>
        <v>0</v>
      </c>
      <c r="K36" s="214">
        <f>IF(K$5&gt;Pil!$D$3,0,IF(FAKTKOL!$V$85=K$5,$B$36*(1+FAKTKOL!$E$7)^K$5,IF(K$5&gt;FAKTKOL!$V$85,IF(FAKTKOL!$W$85=0,0,IF(K$5-FAKTKOL!$V$85=INT((K$5-FAKTKOL!$V$85)/FAKTKOL!$W$85)*FAKTKOL!$W$85,IF(K$5&gt;FAKTKOL!$V$85,$B$36*(1+FAKTKOL!$E$7)^K$5,0),0)),0)))</f>
        <v>0</v>
      </c>
      <c r="L36" s="214">
        <f>IF(L$5&gt;Pil!$D$3,0,IF(FAKTKOL!$V$85=L$5,$B$36*(1+FAKTKOL!$E$7)^L$5,IF(L$5&gt;FAKTKOL!$V$85,IF(FAKTKOL!$W$85=0,0,IF(L$5-FAKTKOL!$V$85=INT((L$5-FAKTKOL!$V$85)/FAKTKOL!$W$85)*FAKTKOL!$W$85,IF(L$5&gt;FAKTKOL!$V$85,$B$36*(1+FAKTKOL!$E$7)^L$5,0),0)),0)))</f>
        <v>0</v>
      </c>
      <c r="M36" s="214">
        <f>IF(M$5&gt;Pil!$D$3,0,IF(FAKTKOL!$V$85=M$5,$B$36*(1+FAKTKOL!$E$7)^M$5,IF(M$5&gt;FAKTKOL!$V$85,IF(FAKTKOL!$W$85=0,0,IF(M$5-FAKTKOL!$V$85=INT((M$5-FAKTKOL!$V$85)/FAKTKOL!$W$85)*FAKTKOL!$W$85,IF(M$5&gt;FAKTKOL!$V$85,$B$36*(1+FAKTKOL!$E$7)^M$5,0),0)),0)))</f>
        <v>0</v>
      </c>
      <c r="N36" s="214">
        <f>IF(N$5&gt;Pil!$D$3,0,IF(FAKTKOL!$V$85=N$5,$B$36*(1+FAKTKOL!$E$7)^N$5,IF(N$5&gt;FAKTKOL!$V$85,IF(FAKTKOL!$W$85=0,0,IF(N$5-FAKTKOL!$V$85=INT((N$5-FAKTKOL!$V$85)/FAKTKOL!$W$85)*FAKTKOL!$W$85,IF(N$5&gt;FAKTKOL!$V$85,$B$36*(1+FAKTKOL!$E$7)^N$5,0),0)),0)))</f>
        <v>0</v>
      </c>
      <c r="O36" s="214">
        <f>IF(O$5&gt;Pil!$D$3,0,IF(FAKTKOL!$V$85=O$5,$B$36*(1+FAKTKOL!$E$7)^O$5,IF(O$5&gt;FAKTKOL!$V$85,IF(FAKTKOL!$W$85=0,0,IF(O$5-FAKTKOL!$V$85=INT((O$5-FAKTKOL!$V$85)/FAKTKOL!$W$85)*FAKTKOL!$W$85,IF(O$5&gt;FAKTKOL!$V$85,$B$36*(1+FAKTKOL!$E$7)^O$5,0),0)),0)))</f>
        <v>0</v>
      </c>
      <c r="P36" s="214">
        <f>IF(P$5&gt;Pil!$D$3,0,IF(FAKTKOL!$V$85=P$5,$B$36*(1+FAKTKOL!$E$7)^P$5,IF(P$5&gt;FAKTKOL!$V$85,IF(FAKTKOL!$W$85=0,0,IF(P$5-FAKTKOL!$V$85=INT((P$5-FAKTKOL!$V$85)/FAKTKOL!$W$85)*FAKTKOL!$W$85,IF(P$5&gt;FAKTKOL!$V$85,$B$36*(1+FAKTKOL!$E$7)^P$5,0),0)),0)))</f>
        <v>0</v>
      </c>
      <c r="Q36" s="214">
        <f>IF(Q$5&gt;Pil!$D$3,0,IF(FAKTKOL!$V$85=Q$5,$B$36*(1+FAKTKOL!$E$7)^Q$5,IF(Q$5&gt;FAKTKOL!$V$85,IF(FAKTKOL!$W$85=0,0,IF(Q$5-FAKTKOL!$V$85=INT((Q$5-FAKTKOL!$V$85)/FAKTKOL!$W$85)*FAKTKOL!$W$85,IF(Q$5&gt;FAKTKOL!$V$85,$B$36*(1+FAKTKOL!$E$7)^Q$5,0),0)),0)))</f>
        <v>0</v>
      </c>
      <c r="R36" s="214">
        <f>IF(R$5&gt;Pil!$D$3,0,IF(FAKTKOL!$V$85=R$5,$B$36*(1+FAKTKOL!$E$7)^R$5,IF(R$5&gt;FAKTKOL!$V$85,IF(FAKTKOL!$W$85=0,0,IF(R$5-FAKTKOL!$V$85=INT((R$5-FAKTKOL!$V$85)/FAKTKOL!$W$85)*FAKTKOL!$W$85,IF(R$5&gt;FAKTKOL!$V$85,$B$36*(1+FAKTKOL!$E$7)^R$5,0),0)),0)))</f>
        <v>0</v>
      </c>
      <c r="S36" s="214">
        <f>IF(S$5&gt;Pil!$D$3,0,IF(FAKTKOL!$V$85=S$5,$B$36*(1+FAKTKOL!$E$7)^S$5,IF(S$5&gt;FAKTKOL!$V$85,IF(FAKTKOL!$W$85=0,0,IF(S$5-FAKTKOL!$V$85=INT((S$5-FAKTKOL!$V$85)/FAKTKOL!$W$85)*FAKTKOL!$W$85,IF(S$5&gt;FAKTKOL!$V$85,$B$36*(1+FAKTKOL!$E$7)^S$5,0),0)),0)))</f>
        <v>0</v>
      </c>
      <c r="T36" s="214">
        <f>IF(T$5&gt;Pil!$D$3,0,IF(FAKTKOL!$V$85=T$5,$B$36*(1+FAKTKOL!$E$7)^T$5,IF(T$5&gt;FAKTKOL!$V$85,IF(FAKTKOL!$W$85=0,0,IF(T$5-FAKTKOL!$V$85=INT((T$5-FAKTKOL!$V$85)/FAKTKOL!$W$85)*FAKTKOL!$W$85,IF(T$5&gt;FAKTKOL!$V$85,$B$36*(1+FAKTKOL!$E$7)^T$5,0),0)),0)))</f>
        <v>0</v>
      </c>
      <c r="U36" s="152">
        <f>IF(U$5&gt;Pil!$D$3,0,IF(FAKTKOL!$V$85=U$5,$B$36*(1+FAKTKOL!$E$7)^U$5,IF(U$5&gt;FAKTKOL!$V$85,IF(FAKTKOL!$W$85=0,0,IF(U$5-FAKTKOL!$V$85=INT((U$5-FAKTKOL!$V$85)/FAKTKOL!$W$85)*FAKTKOL!$W$85,IF(U$5&gt;FAKTKOL!$V$85,$B$36*(1+FAKTKOL!$E$7)^U$5,0),0)),0)))</f>
        <v>0</v>
      </c>
      <c r="V36" s="214">
        <f>IF(V$5&gt;Pil!$D$3,0,IF(FAKTKOL!$V$85=V$5,$B$36*(1+FAKTKOL!$E$7)^V$5,IF(V$5&gt;FAKTKOL!$V$85,IF(FAKTKOL!$W$85=0,0,IF(V$5-FAKTKOL!$V$85=INT((V$5-FAKTKOL!$V$85)/FAKTKOL!$W$85)*FAKTKOL!$W$85,IF(V$5&gt;FAKTKOL!$V$85,$B$36*(1+FAKTKOL!$E$7)^V$5,0),0)),0)))</f>
        <v>0</v>
      </c>
      <c r="W36" s="152">
        <f>IF(W$5&gt;Pil!$D$3,0,IF(FAKTKOL!$V$85=W$5,$B$36*(1+FAKTKOL!$E$7)^W$5,IF(W$5&gt;FAKTKOL!$V$85,IF(FAKTKOL!$W$85=0,0,IF(W$5-FAKTKOL!$V$85=INT((W$5-FAKTKOL!$V$85)/FAKTKOL!$W$85)*FAKTKOL!$W$85,IF(W$5&gt;FAKTKOL!$V$85,$B$36*(1+FAKTKOL!$E$7)^W$5,0),0)),0)))</f>
        <v>0</v>
      </c>
      <c r="X36" s="152">
        <f>IF(X$5&gt;Pil!$D$3,0,IF(FAKTKOL!$V$85=X$5,$B$36*(1+FAKTKOL!$E$7)^X$5,IF(X$5&gt;FAKTKOL!$V$85,IF(FAKTKOL!$W$85=0,0,IF(X$5-FAKTKOL!$V$85=INT((X$5-FAKTKOL!$V$85)/FAKTKOL!$W$85)*FAKTKOL!$W$85,IF(X$5&gt;FAKTKOL!$V$85,$B$36*(1+FAKTKOL!$E$7)^X$5,0),0)),0)))</f>
        <v>0</v>
      </c>
      <c r="Y36" s="152">
        <f>IF(Y$5&gt;Pil!$D$3,0,IF(FAKTKOL!$V$85=Y$5,$B$36*(1+FAKTKOL!$E$7)^Y$5,IF(Y$5&gt;FAKTKOL!$V$85,IF(FAKTKOL!$W$85=0,0,IF(Y$5-FAKTKOL!$V$85=INT((Y$5-FAKTKOL!$V$85)/FAKTKOL!$W$85)*FAKTKOL!$W$85,IF(Y$5&gt;FAKTKOL!$V$85,$B$36*(1+FAKTKOL!$E$7)^Y$5,0),0)),0)))</f>
        <v>0</v>
      </c>
      <c r="Z36" s="152">
        <f>IF(Z$5&gt;Pil!$D$3,0,IF(FAKTKOL!$V$85=Z$5,$B$36*(1+FAKTKOL!$E$7)^Z$5,IF(Z$5&gt;FAKTKOL!$V$85,IF(FAKTKOL!$W$85=0,0,IF(Z$5-FAKTKOL!$V$85=INT((Z$5-FAKTKOL!$V$85)/FAKTKOL!$W$85)*FAKTKOL!$W$85,IF(Z$5&gt;FAKTKOL!$V$85,$B$36*(1+FAKTKOL!$E$7)^Z$5,0),0)),0)))</f>
        <v>0</v>
      </c>
      <c r="AA36" s="152">
        <f>IF(AA$5&gt;Pil!$D$3,0,IF(FAKTKOL!$V$85=AA$5,$B$36*(1+FAKTKOL!$E$7)^AA$5,IF(AA$5&gt;FAKTKOL!$V$85,IF(FAKTKOL!$W$85=0,0,IF(AA$5-FAKTKOL!$V$85=INT((AA$5-FAKTKOL!$V$85)/FAKTKOL!$W$85)*FAKTKOL!$W$85,IF(AA$5&gt;FAKTKOL!$V$85,$B$36*(1+FAKTKOL!$E$7)^AA$5,0),0)),0)))</f>
        <v>0</v>
      </c>
      <c r="AB36" s="152">
        <f>IF(AB$5&gt;Pil!$D$3,0,IF(FAKTKOL!$V$85=AB$5,$B$36*(1+FAKTKOL!$E$7)^AB$5,IF(AB$5&gt;FAKTKOL!$V$85,IF(FAKTKOL!$W$85=0,0,IF(AB$5-FAKTKOL!$V$85=INT((AB$5-FAKTKOL!$V$85)/FAKTKOL!$W$85)*FAKTKOL!$W$85,IF(AB$5&gt;FAKTKOL!$V$85,$B$36*(1+FAKTKOL!$E$7)^AB$5,0),0)),0)))</f>
        <v>0</v>
      </c>
      <c r="AC36" s="152">
        <f>IF(AC$5&gt;Pil!$D$3,0,IF(FAKTKOL!$V$85=AC$5,$B$36*(1+FAKTKOL!$E$7)^AC$5,IF(AC$5&gt;FAKTKOL!$V$85,IF(FAKTKOL!$W$85=0,0,IF(AC$5-FAKTKOL!$V$85=INT((AC$5-FAKTKOL!$V$85)/FAKTKOL!$W$85)*FAKTKOL!$W$85,IF(AC$5&gt;FAKTKOL!$V$85,$B$36*(1+FAKTKOL!$E$7)^AC$5,0),0)),0)))</f>
        <v>0</v>
      </c>
      <c r="AD36" s="152">
        <f>IF(AD$5&gt;Pil!$D$3,0,IF(FAKTKOL!$V$85=AD$5,$B$36*(1+FAKTKOL!$E$7)^AD$5,IF(AD$5&gt;FAKTKOL!$V$85,IF(FAKTKOL!$W$85=0,0,IF(AD$5-FAKTKOL!$V$85=INT((AD$5-FAKTKOL!$V$85)/FAKTKOL!$W$85)*FAKTKOL!$W$85,IF(AD$5&gt;FAKTKOL!$V$85,$B$36*(1+FAKTKOL!$E$7)^AD$5,0),0)),0)))</f>
        <v>0</v>
      </c>
      <c r="AE36" s="152">
        <f>IF(AE$5&gt;Pil!$D$3,0,IF(FAKTKOL!$V$85=AE$5,$B$36*(1+FAKTKOL!$E$7)^AE$5,IF(AE$5&gt;FAKTKOL!$V$85,IF(FAKTKOL!$W$85=0,0,IF(AE$5-FAKTKOL!$V$85=INT((AE$5-FAKTKOL!$V$85)/FAKTKOL!$W$85)*FAKTKOL!$W$85,IF(AE$5&gt;FAKTKOL!$V$85,$B$36*(1+FAKTKOL!$E$7)^AE$5,0),0)),0)))</f>
        <v>0</v>
      </c>
      <c r="AF36" s="152">
        <f>IF(AF$5&gt;Pil!$D$3,0,IF(FAKTKOL!$V$85=AF$5,$B$36*(1+FAKTKOL!$E$7)^AF$5,IF(AF$5&gt;FAKTKOL!$V$85,IF(FAKTKOL!$W$85=0,0,IF(AF$5-FAKTKOL!$V$85=INT((AF$5-FAKTKOL!$V$85)/FAKTKOL!$W$85)*FAKTKOL!$W$85,IF(AF$5&gt;FAKTKOL!$V$85,$B$36*(1+FAKTKOL!$E$7)^AF$5,0),0)),0)))</f>
        <v>0</v>
      </c>
      <c r="AG36" s="152">
        <f>IF(AG$5&gt;Pil!$D$3,0,IF(FAKTKOL!$V$85=AG$5,$B$36*(1+FAKTKOL!$E$7)^AG$5,IF(AG$5&gt;FAKTKOL!$V$85,IF(FAKTKOL!$W$85=0,0,IF(AG$5-FAKTKOL!$V$85=INT((AG$5-FAKTKOL!$V$85)/FAKTKOL!$W$85)*FAKTKOL!$W$85,IF(AG$5&gt;FAKTKOL!$V$85,$B$36*(1+FAKTKOL!$E$7)^AG$5,0),0)),0)))</f>
        <v>0</v>
      </c>
      <c r="AH36" s="152">
        <f>IF(AH$5&gt;Pil!$D$3,0,IF(FAKTKOL!$V$85=AH$5,$B$36*(1+FAKTKOL!$E$7)^AH$5,IF(AH$5&gt;FAKTKOL!$V$85,IF(FAKTKOL!$W$85=0,0,IF(AH$5-FAKTKOL!$V$85=INT((AH$5-FAKTKOL!$V$85)/FAKTKOL!$W$85)*FAKTKOL!$W$85,IF(AH$5&gt;FAKTKOL!$V$85,$B$36*(1+FAKTKOL!$E$7)^AH$5,0),0)),0)))</f>
        <v>0</v>
      </c>
    </row>
    <row r="37" spans="1:34" x14ac:dyDescent="0.2">
      <c r="A37" s="3" t="str">
        <f>FAKTKOL!P86</f>
        <v>Sprøjtning år 0</v>
      </c>
      <c r="B37" s="3">
        <f>(Pil!F47*Pil!E47)/2</f>
        <v>140</v>
      </c>
      <c r="D37" s="152">
        <f>IF(D$5&gt;Pil!$D$3,0,IF(FAKTKOL!$V$86=D$5,$B$37*(1+FAKTKOL!$E$7)^D$5,IF(D$5&gt;FAKTKOL!$V$86,IF(FAKTKOL!$W$86=0,0,IF(D$5-FAKTKOL!$V$86=INT((D$5-FAKTKOL!$V$86)/FAKTKOL!$W$86)*FAKTKOL!$W$86,IF(D$5&gt;FAKTKOL!$V$86,$B$37*(1+FAKTKOL!$E$7)^D$5,0),0)),0)))</f>
        <v>140</v>
      </c>
      <c r="E37" s="152">
        <f>IF(E$5&gt;Pil!$D$3,0,IF(FAKTKOL!$V$86=E$5,$B$37*(1+FAKTKOL!$E$7)^E$5,IF(E$5&gt;FAKTKOL!$V$86,IF(FAKTKOL!$W$86=0,0,IF(E$5-FAKTKOL!$V$86=INT((E$5-FAKTKOL!$V$86)/FAKTKOL!$W$86)*FAKTKOL!$W$86,IF(E$5&gt;FAKTKOL!$V$86,$B$37*(1+FAKTKOL!$E$7)^E$5,0),0)),0)))</f>
        <v>0</v>
      </c>
      <c r="F37" s="152">
        <f>IF(F$5&gt;Pil!$D$3,0,IF(FAKTKOL!$V$86=F$5,$B$37*(1+FAKTKOL!$E$7)^F$5,IF(F$5&gt;FAKTKOL!$V$86,IF(FAKTKOL!$W$86=0,0,IF(F$5-FAKTKOL!$V$86=INT((F$5-FAKTKOL!$V$86)/FAKTKOL!$W$86)*FAKTKOL!$W$86,IF(F$5&gt;FAKTKOL!$V$86,$B$37*(1+FAKTKOL!$E$7)^F$5,0),0)),0)))</f>
        <v>0</v>
      </c>
      <c r="G37" s="214">
        <f>IF(G$5&gt;Pil!$D$3,0,IF(FAKTKOL!$V$86=G$5,$B$37*(1+FAKTKOL!$E$7)^G$5,IF(G$5&gt;FAKTKOL!$V$86,IF(FAKTKOL!$W$86=0,0,IF(G$5-FAKTKOL!$V$86=INT((G$5-FAKTKOL!$V$86)/FAKTKOL!$W$86)*FAKTKOL!$W$86,IF(G$5&gt;FAKTKOL!$V$86,$B$37*(1+FAKTKOL!$E$7)^G$5,0),0)),0)))</f>
        <v>0</v>
      </c>
      <c r="H37" s="214">
        <f>IF(H$5&gt;Pil!$D$3,0,IF(FAKTKOL!$V$86=H$5,$B$37*(1+FAKTKOL!$E$7)^H$5,IF(H$5&gt;FAKTKOL!$V$86,IF(FAKTKOL!$W$86=0,0,IF(H$5-FAKTKOL!$V$86=INT((H$5-FAKTKOL!$V$86)/FAKTKOL!$W$86)*FAKTKOL!$W$86,IF(H$5&gt;FAKTKOL!$V$86,$B$37*(1+FAKTKOL!$E$7)^H$5,0),0)),0)))</f>
        <v>0</v>
      </c>
      <c r="I37" s="214">
        <f>IF(I$5&gt;Pil!$D$3,0,IF(FAKTKOL!$V$86=I$5,$B$37*(1+FAKTKOL!$E$7)^I$5,IF(I$5&gt;FAKTKOL!$V$86,IF(FAKTKOL!$W$86=0,0,IF(I$5-FAKTKOL!$V$86=INT((I$5-FAKTKOL!$V$86)/FAKTKOL!$W$86)*FAKTKOL!$W$86,IF(I$5&gt;FAKTKOL!$V$86,$B$37*(1+FAKTKOL!$E$7)^I$5,0),0)),0)))</f>
        <v>0</v>
      </c>
      <c r="J37" s="214">
        <f>IF(J$5&gt;Pil!$D$3,0,IF(FAKTKOL!$V$86=J$5,$B$37*(1+FAKTKOL!$E$7)^J$5,IF(J$5&gt;FAKTKOL!$V$86,IF(FAKTKOL!$W$86=0,0,IF(J$5-FAKTKOL!$V$86=INT((J$5-FAKTKOL!$V$86)/FAKTKOL!$W$86)*FAKTKOL!$W$86,IF(J$5&gt;FAKTKOL!$V$86,$B$37*(1+FAKTKOL!$E$7)^J$5,0),0)),0)))</f>
        <v>0</v>
      </c>
      <c r="K37" s="214">
        <f>IF(K$5&gt;Pil!$D$3,0,IF(FAKTKOL!$V$86=K$5,$B$37*(1+FAKTKOL!$E$7)^K$5,IF(K$5&gt;FAKTKOL!$V$86,IF(FAKTKOL!$W$86=0,0,IF(K$5-FAKTKOL!$V$86=INT((K$5-FAKTKOL!$V$86)/FAKTKOL!$W$86)*FAKTKOL!$W$86,IF(K$5&gt;FAKTKOL!$V$86,$B$37*(1+FAKTKOL!$E$7)^K$5,0),0)),0)))</f>
        <v>0</v>
      </c>
      <c r="L37" s="214">
        <f>IF(L$5&gt;Pil!$D$3,0,IF(FAKTKOL!$V$86=L$5,$B$37*(1+FAKTKOL!$E$7)^L$5,IF(L$5&gt;FAKTKOL!$V$86,IF(FAKTKOL!$W$86=0,0,IF(L$5-FAKTKOL!$V$86=INT((L$5-FAKTKOL!$V$86)/FAKTKOL!$W$86)*FAKTKOL!$W$86,IF(L$5&gt;FAKTKOL!$V$86,$B$37*(1+FAKTKOL!$E$7)^L$5,0),0)),0)))</f>
        <v>0</v>
      </c>
      <c r="M37" s="214">
        <f>IF(M$5&gt;Pil!$D$3,0,IF(FAKTKOL!$V$86=M$5,$B$37*(1+FAKTKOL!$E$7)^M$5,IF(M$5&gt;FAKTKOL!$V$86,IF(FAKTKOL!$W$86=0,0,IF(M$5-FAKTKOL!$V$86=INT((M$5-FAKTKOL!$V$86)/FAKTKOL!$W$86)*FAKTKOL!$W$86,IF(M$5&gt;FAKTKOL!$V$86,$B$37*(1+FAKTKOL!$E$7)^M$5,0),0)),0)))</f>
        <v>0</v>
      </c>
      <c r="N37" s="214">
        <f>IF(N$5&gt;Pil!$D$3,0,IF(FAKTKOL!$V$86=N$5,$B$37*(1+FAKTKOL!$E$7)^N$5,IF(N$5&gt;FAKTKOL!$V$86,IF(FAKTKOL!$W$86=0,0,IF(N$5-FAKTKOL!$V$86=INT((N$5-FAKTKOL!$V$86)/FAKTKOL!$W$86)*FAKTKOL!$W$86,IF(N$5&gt;FAKTKOL!$V$86,$B$37*(1+FAKTKOL!$E$7)^N$5,0),0)),0)))</f>
        <v>0</v>
      </c>
      <c r="O37" s="214">
        <f>IF(O$5&gt;Pil!$D$3,0,IF(FAKTKOL!$V$86=O$5,$B$37*(1+FAKTKOL!$E$7)^O$5,IF(O$5&gt;FAKTKOL!$V$86,IF(FAKTKOL!$W$86=0,0,IF(O$5-FAKTKOL!$V$86=INT((O$5-FAKTKOL!$V$86)/FAKTKOL!$W$86)*FAKTKOL!$W$86,IF(O$5&gt;FAKTKOL!$V$86,$B$37*(1+FAKTKOL!$E$7)^O$5,0),0)),0)))</f>
        <v>0</v>
      </c>
      <c r="P37" s="214">
        <f>IF(P$5&gt;Pil!$D$3,0,IF(FAKTKOL!$V$86=P$5,$B$37*(1+FAKTKOL!$E$7)^P$5,IF(P$5&gt;FAKTKOL!$V$86,IF(FAKTKOL!$W$86=0,0,IF(P$5-FAKTKOL!$V$86=INT((P$5-FAKTKOL!$V$86)/FAKTKOL!$W$86)*FAKTKOL!$W$86,IF(P$5&gt;FAKTKOL!$V$86,$B$37*(1+FAKTKOL!$E$7)^P$5,0),0)),0)))</f>
        <v>0</v>
      </c>
      <c r="Q37" s="214">
        <f>IF(Q$5&gt;Pil!$D$3,0,IF(FAKTKOL!$V$86=Q$5,$B$37*(1+FAKTKOL!$E$7)^Q$5,IF(Q$5&gt;FAKTKOL!$V$86,IF(FAKTKOL!$W$86=0,0,IF(Q$5-FAKTKOL!$V$86=INT((Q$5-FAKTKOL!$V$86)/FAKTKOL!$W$86)*FAKTKOL!$W$86,IF(Q$5&gt;FAKTKOL!$V$86,$B$37*(1+FAKTKOL!$E$7)^Q$5,0),0)),0)))</f>
        <v>0</v>
      </c>
      <c r="R37" s="214">
        <f>IF(R$5&gt;Pil!$D$3,0,IF(FAKTKOL!$V$86=R$5,$B$37*(1+FAKTKOL!$E$7)^R$5,IF(R$5&gt;FAKTKOL!$V$86,IF(FAKTKOL!$W$86=0,0,IF(R$5-FAKTKOL!$V$86=INT((R$5-FAKTKOL!$V$86)/FAKTKOL!$W$86)*FAKTKOL!$W$86,IF(R$5&gt;FAKTKOL!$V$86,$B$37*(1+FAKTKOL!$E$7)^R$5,0),0)),0)))</f>
        <v>0</v>
      </c>
      <c r="S37" s="214">
        <f>IF(S$5&gt;Pil!$D$3,0,IF(FAKTKOL!$V$86=S$5,$B$37*(1+FAKTKOL!$E$7)^S$5,IF(S$5&gt;FAKTKOL!$V$86,IF(FAKTKOL!$W$86=0,0,IF(S$5-FAKTKOL!$V$86=INT((S$5-FAKTKOL!$V$86)/FAKTKOL!$W$86)*FAKTKOL!$W$86,IF(S$5&gt;FAKTKOL!$V$86,$B$37*(1+FAKTKOL!$E$7)^S$5,0),0)),0)))</f>
        <v>0</v>
      </c>
      <c r="T37" s="214">
        <f>IF(T$5&gt;Pil!$D$3,0,IF(FAKTKOL!$V$86=T$5,$B$37*(1+FAKTKOL!$E$7)^T$5,IF(T$5&gt;FAKTKOL!$V$86,IF(FAKTKOL!$W$86=0,0,IF(T$5-FAKTKOL!$V$86=INT((T$5-FAKTKOL!$V$86)/FAKTKOL!$W$86)*FAKTKOL!$W$86,IF(T$5&gt;FAKTKOL!$V$86,$B$37*(1+FAKTKOL!$E$7)^T$5,0),0)),0)))</f>
        <v>0</v>
      </c>
      <c r="U37" s="152">
        <f>IF(U$5&gt;Pil!$D$3,0,IF(FAKTKOL!$V$86=U$5,$B$37*(1+FAKTKOL!$E$7)^U$5,IF(U$5&gt;FAKTKOL!$V$86,IF(FAKTKOL!$W$86=0,0,IF(U$5-FAKTKOL!$V$86=INT((U$5-FAKTKOL!$V$86)/FAKTKOL!$W$86)*FAKTKOL!$W$86,IF(U$5&gt;FAKTKOL!$V$86,$B$37*(1+FAKTKOL!$E$7)^U$5,0),0)),0)))</f>
        <v>0</v>
      </c>
      <c r="V37" s="214">
        <f>IF(V$5&gt;Pil!$D$3,0,IF(FAKTKOL!$V$86=V$5,$B$37*(1+FAKTKOL!$E$7)^V$5,IF(V$5&gt;FAKTKOL!$V$86,IF(FAKTKOL!$W$86=0,0,IF(V$5-FAKTKOL!$V$86=INT((V$5-FAKTKOL!$V$86)/FAKTKOL!$W$86)*FAKTKOL!$W$86,IF(V$5&gt;FAKTKOL!$V$86,$B$37*(1+FAKTKOL!$E$7)^V$5,0),0)),0)))</f>
        <v>0</v>
      </c>
      <c r="W37" s="152">
        <f>IF(W$5&gt;Pil!$D$3,0,IF(FAKTKOL!$V$86=W$5,$B$37*(1+FAKTKOL!$E$7)^W$5,IF(W$5&gt;FAKTKOL!$V$86,IF(FAKTKOL!$W$86=0,0,IF(W$5-FAKTKOL!$V$86=INT((W$5-FAKTKOL!$V$86)/FAKTKOL!$W$86)*FAKTKOL!$W$86,IF(W$5&gt;FAKTKOL!$V$86,$B$37*(1+FAKTKOL!$E$7)^W$5,0),0)),0)))</f>
        <v>0</v>
      </c>
      <c r="X37" s="152">
        <f>IF(X$5&gt;Pil!$D$3,0,IF(FAKTKOL!$V$86=X$5,$B$37*(1+FAKTKOL!$E$7)^X$5,IF(X$5&gt;FAKTKOL!$V$86,IF(FAKTKOL!$W$86=0,0,IF(X$5-FAKTKOL!$V$86=INT((X$5-FAKTKOL!$V$86)/FAKTKOL!$W$86)*FAKTKOL!$W$86,IF(X$5&gt;FAKTKOL!$V$86,$B$37*(1+FAKTKOL!$E$7)^X$5,0),0)),0)))</f>
        <v>0</v>
      </c>
      <c r="Y37" s="152">
        <f>IF(Y$5&gt;Pil!$D$3,0,IF(FAKTKOL!$V$86=Y$5,$B$37*(1+FAKTKOL!$E$7)^Y$5,IF(Y$5&gt;FAKTKOL!$V$86,IF(FAKTKOL!$W$86=0,0,IF(Y$5-FAKTKOL!$V$86=INT((Y$5-FAKTKOL!$V$86)/FAKTKOL!$W$86)*FAKTKOL!$W$86,IF(Y$5&gt;FAKTKOL!$V$86,$B$37*(1+FAKTKOL!$E$7)^Y$5,0),0)),0)))</f>
        <v>0</v>
      </c>
      <c r="Z37" s="152">
        <f>IF(Z$5&gt;Pil!$D$3,0,IF(FAKTKOL!$V$86=Z$5,$B$37*(1+FAKTKOL!$E$7)^Z$5,IF(Z$5&gt;FAKTKOL!$V$86,IF(FAKTKOL!$W$86=0,0,IF(Z$5-FAKTKOL!$V$86=INT((Z$5-FAKTKOL!$V$86)/FAKTKOL!$W$86)*FAKTKOL!$W$86,IF(Z$5&gt;FAKTKOL!$V$86,$B$37*(1+FAKTKOL!$E$7)^Z$5,0),0)),0)))</f>
        <v>0</v>
      </c>
      <c r="AA37" s="152">
        <f>IF(AA$5&gt;Pil!$D$3,0,IF(FAKTKOL!$V$86=AA$5,$B$37*(1+FAKTKOL!$E$7)^AA$5,IF(AA$5&gt;FAKTKOL!$V$86,IF(FAKTKOL!$W$86=0,0,IF(AA$5-FAKTKOL!$V$86=INT((AA$5-FAKTKOL!$V$86)/FAKTKOL!$W$86)*FAKTKOL!$W$86,IF(AA$5&gt;FAKTKOL!$V$86,$B$37*(1+FAKTKOL!$E$7)^AA$5,0),0)),0)))</f>
        <v>0</v>
      </c>
      <c r="AB37" s="152">
        <f>IF(AB$5&gt;Pil!$D$3,0,IF(FAKTKOL!$V$86=AB$5,$B$37*(1+FAKTKOL!$E$7)^AB$5,IF(AB$5&gt;FAKTKOL!$V$86,IF(FAKTKOL!$W$86=0,0,IF(AB$5-FAKTKOL!$V$86=INT((AB$5-FAKTKOL!$V$86)/FAKTKOL!$W$86)*FAKTKOL!$W$86,IF(AB$5&gt;FAKTKOL!$V$86,$B$37*(1+FAKTKOL!$E$7)^AB$5,0),0)),0)))</f>
        <v>0</v>
      </c>
      <c r="AC37" s="152">
        <f>IF(AC$5&gt;Pil!$D$3,0,IF(FAKTKOL!$V$86=AC$5,$B$37*(1+FAKTKOL!$E$7)^AC$5,IF(AC$5&gt;FAKTKOL!$V$86,IF(FAKTKOL!$W$86=0,0,IF(AC$5-FAKTKOL!$V$86=INT((AC$5-FAKTKOL!$V$86)/FAKTKOL!$W$86)*FAKTKOL!$W$86,IF(AC$5&gt;FAKTKOL!$V$86,$B$37*(1+FAKTKOL!$E$7)^AC$5,0),0)),0)))</f>
        <v>0</v>
      </c>
      <c r="AD37" s="152">
        <f>IF(AD$5&gt;Pil!$D$3,0,IF(FAKTKOL!$V$86=AD$5,$B$37*(1+FAKTKOL!$E$7)^AD$5,IF(AD$5&gt;FAKTKOL!$V$86,IF(FAKTKOL!$W$86=0,0,IF(AD$5-FAKTKOL!$V$86=INT((AD$5-FAKTKOL!$V$86)/FAKTKOL!$W$86)*FAKTKOL!$W$86,IF(AD$5&gt;FAKTKOL!$V$86,$B$37*(1+FAKTKOL!$E$7)^AD$5,0),0)),0)))</f>
        <v>0</v>
      </c>
      <c r="AE37" s="152">
        <f>IF(AE$5&gt;Pil!$D$3,0,IF(FAKTKOL!$V$86=AE$5,$B$37*(1+FAKTKOL!$E$7)^AE$5,IF(AE$5&gt;FAKTKOL!$V$86,IF(FAKTKOL!$W$86=0,0,IF(AE$5-FAKTKOL!$V$86=INT((AE$5-FAKTKOL!$V$86)/FAKTKOL!$W$86)*FAKTKOL!$W$86,IF(AE$5&gt;FAKTKOL!$V$86,$B$37*(1+FAKTKOL!$E$7)^AE$5,0),0)),0)))</f>
        <v>0</v>
      </c>
      <c r="AF37" s="152">
        <f>IF(AF$5&gt;Pil!$D$3,0,IF(FAKTKOL!$V$86=AF$5,$B$37*(1+FAKTKOL!$E$7)^AF$5,IF(AF$5&gt;FAKTKOL!$V$86,IF(FAKTKOL!$W$86=0,0,IF(AF$5-FAKTKOL!$V$86=INT((AF$5-FAKTKOL!$V$86)/FAKTKOL!$W$86)*FAKTKOL!$W$86,IF(AF$5&gt;FAKTKOL!$V$86,$B$37*(1+FAKTKOL!$E$7)^AF$5,0),0)),0)))</f>
        <v>0</v>
      </c>
      <c r="AG37" s="152">
        <f>IF(AG$5&gt;Pil!$D$3,0,IF(FAKTKOL!$V$86=AG$5,$B$37*(1+FAKTKOL!$E$7)^AG$5,IF(AG$5&gt;FAKTKOL!$V$86,IF(FAKTKOL!$W$86=0,0,IF(AG$5-FAKTKOL!$V$86=INT((AG$5-FAKTKOL!$V$86)/FAKTKOL!$W$86)*FAKTKOL!$W$86,IF(AG$5&gt;FAKTKOL!$V$86,$B$37*(1+FAKTKOL!$E$7)^AG$5,0),0)),0)))</f>
        <v>0</v>
      </c>
      <c r="AH37" s="152">
        <f>IF(AH$5&gt;Pil!$D$3,0,IF(FAKTKOL!$V$86=AH$5,$B$37*(1+FAKTKOL!$E$7)^AH$5,IF(AH$5&gt;FAKTKOL!$V$86,IF(FAKTKOL!$W$86=0,0,IF(AH$5-FAKTKOL!$V$86=INT((AH$5-FAKTKOL!$V$86)/FAKTKOL!$W$86)*FAKTKOL!$W$86,IF(AH$5&gt;FAKTKOL!$V$86,$B$37*(1+FAKTKOL!$E$7)^AH$5,0),0)),0)))</f>
        <v>0</v>
      </c>
    </row>
    <row r="38" spans="1:34" x14ac:dyDescent="0.2">
      <c r="A38" s="3" t="str">
        <f>FAKTKOL!P87</f>
        <v>Sprøjtning år 1</v>
      </c>
      <c r="B38" s="3">
        <f>B37</f>
        <v>140</v>
      </c>
      <c r="D38" s="152">
        <f>IF(D$5&gt;Pil!$D$3,0,IF(FAKTKOL!$V$87=D$5,$B$38*(1+FAKTKOL!$E$7)^D$5,IF(D$5&gt;FAKTKOL!$V$87,IF(FAKTKOL!$W$87=0,0,IF(D$5-FAKTKOL!$V$87=INT((D$5-FAKTKOL!$V$87)/FAKTKOL!$W$87)*FAKTKOL!$W$87,IF(D$5&gt;FAKTKOL!$V$87,$B$38*(1+FAKTKOL!$E$7)^D$5,0),0)),0)))</f>
        <v>0</v>
      </c>
      <c r="E38" s="152">
        <f>IF(E$5&gt;Pil!$D$3,0,IF(FAKTKOL!$V$87=E$5,$B$38*(1+FAKTKOL!$E$7)^E$5,IF(E$5&gt;FAKTKOL!$V$87,IF(FAKTKOL!$W$87=0,0,IF(E$5-FAKTKOL!$V$87=INT((E$5-FAKTKOL!$V$87)/FAKTKOL!$W$87)*FAKTKOL!$W$87,IF(E$5&gt;FAKTKOL!$V$87,$B$38*(1+FAKTKOL!$E$7)^E$5,0),0)),0)))</f>
        <v>140</v>
      </c>
      <c r="F38" s="152">
        <f>IF(F$5&gt;Pil!$D$3,0,IF(FAKTKOL!$V$87=F$5,$B$38*(1+FAKTKOL!$E$7)^F$5,IF(F$5&gt;FAKTKOL!$V$87,IF(FAKTKOL!$W$87=0,0,IF(F$5-FAKTKOL!$V$87=INT((F$5-FAKTKOL!$V$87)/FAKTKOL!$W$87)*FAKTKOL!$W$87,IF(F$5&gt;FAKTKOL!$V$87,$B$38*(1+FAKTKOL!$E$7)^F$5,0),0)),0)))</f>
        <v>0</v>
      </c>
      <c r="G38" s="214">
        <f>IF(G$5&gt;Pil!$D$3,0,IF(FAKTKOL!$V$87=G$5,$B$38*(1+FAKTKOL!$E$7)^G$5,IF(G$5&gt;FAKTKOL!$V$87,IF(FAKTKOL!$W$87=0,0,IF(G$5-FAKTKOL!$V$87=INT((G$5-FAKTKOL!$V$87)/FAKTKOL!$W$87)*FAKTKOL!$W$87,IF(G$5&gt;FAKTKOL!$V$87,$B$38*(1+FAKTKOL!$E$7)^G$5,0),0)),0)))</f>
        <v>0</v>
      </c>
      <c r="H38" s="214">
        <f>IF(H$5&gt;Pil!$D$3,0,IF(FAKTKOL!$V$87=H$5,$B$38*(1+FAKTKOL!$E$7)^H$5,IF(H$5&gt;FAKTKOL!$V$87,IF(FAKTKOL!$W$87=0,0,IF(H$5-FAKTKOL!$V$87=INT((H$5-FAKTKOL!$V$87)/FAKTKOL!$W$87)*FAKTKOL!$W$87,IF(H$5&gt;FAKTKOL!$V$87,$B$38*(1+FAKTKOL!$E$7)^H$5,0),0)),0)))</f>
        <v>0</v>
      </c>
      <c r="I38" s="214">
        <f>IF(I$5&gt;Pil!$D$3,0,IF(FAKTKOL!$V$87=I$5,$B$38*(1+FAKTKOL!$E$7)^I$5,IF(I$5&gt;FAKTKOL!$V$87,IF(FAKTKOL!$W$87=0,0,IF(I$5-FAKTKOL!$V$87=INT((I$5-FAKTKOL!$V$87)/FAKTKOL!$W$87)*FAKTKOL!$W$87,IF(I$5&gt;FAKTKOL!$V$87,$B$38*(1+FAKTKOL!$E$7)^I$5,0),0)),0)))</f>
        <v>0</v>
      </c>
      <c r="J38" s="214">
        <f>IF(J$5&gt;Pil!$D$3,0,IF(FAKTKOL!$V$87=J$5,$B$38*(1+FAKTKOL!$E$7)^J$5,IF(J$5&gt;FAKTKOL!$V$87,IF(FAKTKOL!$W$87=0,0,IF(J$5-FAKTKOL!$V$87=INT((J$5-FAKTKOL!$V$87)/FAKTKOL!$W$87)*FAKTKOL!$W$87,IF(J$5&gt;FAKTKOL!$V$87,$B$38*(1+FAKTKOL!$E$7)^J$5,0),0)),0)))</f>
        <v>0</v>
      </c>
      <c r="K38" s="214">
        <f>IF(K$5&gt;Pil!$D$3,0,IF(FAKTKOL!$V$87=K$5,$B$38*(1+FAKTKOL!$E$7)^K$5,IF(K$5&gt;FAKTKOL!$V$87,IF(FAKTKOL!$W$87=0,0,IF(K$5-FAKTKOL!$V$87=INT((K$5-FAKTKOL!$V$87)/FAKTKOL!$W$87)*FAKTKOL!$W$87,IF(K$5&gt;FAKTKOL!$V$87,$B$38*(1+FAKTKOL!$E$7)^K$5,0),0)),0)))</f>
        <v>0</v>
      </c>
      <c r="L38" s="214">
        <f>IF(L$5&gt;Pil!$D$3,0,IF(FAKTKOL!$V$87=L$5,$B$38*(1+FAKTKOL!$E$7)^L$5,IF(L$5&gt;FAKTKOL!$V$87,IF(FAKTKOL!$W$87=0,0,IF(L$5-FAKTKOL!$V$87=INT((L$5-FAKTKOL!$V$87)/FAKTKOL!$W$87)*FAKTKOL!$W$87,IF(L$5&gt;FAKTKOL!$V$87,$B$38*(1+FAKTKOL!$E$7)^L$5,0),0)),0)))</f>
        <v>0</v>
      </c>
      <c r="M38" s="214">
        <f>IF(M$5&gt;Pil!$D$3,0,IF(FAKTKOL!$V$87=M$5,$B$38*(1+FAKTKOL!$E$7)^M$5,IF(M$5&gt;FAKTKOL!$V$87,IF(FAKTKOL!$W$87=0,0,IF(M$5-FAKTKOL!$V$87=INT((M$5-FAKTKOL!$V$87)/FAKTKOL!$W$87)*FAKTKOL!$W$87,IF(M$5&gt;FAKTKOL!$V$87,$B$38*(1+FAKTKOL!$E$7)^M$5,0),0)),0)))</f>
        <v>0</v>
      </c>
      <c r="N38" s="214">
        <f>IF(N$5&gt;Pil!$D$3,0,IF(FAKTKOL!$V$87=N$5,$B$38*(1+FAKTKOL!$E$7)^N$5,IF(N$5&gt;FAKTKOL!$V$87,IF(FAKTKOL!$W$87=0,0,IF(N$5-FAKTKOL!$V$87=INT((N$5-FAKTKOL!$V$87)/FAKTKOL!$W$87)*FAKTKOL!$W$87,IF(N$5&gt;FAKTKOL!$V$87,$B$38*(1+FAKTKOL!$E$7)^N$5,0),0)),0)))</f>
        <v>0</v>
      </c>
      <c r="O38" s="214">
        <f>IF(O$5&gt;Pil!$D$3,0,IF(FAKTKOL!$V$87=O$5,$B$38*(1+FAKTKOL!$E$7)^O$5,IF(O$5&gt;FAKTKOL!$V$87,IF(FAKTKOL!$W$87=0,0,IF(O$5-FAKTKOL!$V$87=INT((O$5-FAKTKOL!$V$87)/FAKTKOL!$W$87)*FAKTKOL!$W$87,IF(O$5&gt;FAKTKOL!$V$87,$B$38*(1+FAKTKOL!$E$7)^O$5,0),0)),0)))</f>
        <v>0</v>
      </c>
      <c r="P38" s="214">
        <f>IF(P$5&gt;Pil!$D$3,0,IF(FAKTKOL!$V$87=P$5,$B$38*(1+FAKTKOL!$E$7)^P$5,IF(P$5&gt;FAKTKOL!$V$87,IF(FAKTKOL!$W$87=0,0,IF(P$5-FAKTKOL!$V$87=INT((P$5-FAKTKOL!$V$87)/FAKTKOL!$W$87)*FAKTKOL!$W$87,IF(P$5&gt;FAKTKOL!$V$87,$B$38*(1+FAKTKOL!$E$7)^P$5,0),0)),0)))</f>
        <v>0</v>
      </c>
      <c r="Q38" s="214">
        <f>IF(Q$5&gt;Pil!$D$3,0,IF(FAKTKOL!$V$87=Q$5,$B$38*(1+FAKTKOL!$E$7)^Q$5,IF(Q$5&gt;FAKTKOL!$V$87,IF(FAKTKOL!$W$87=0,0,IF(Q$5-FAKTKOL!$V$87=INT((Q$5-FAKTKOL!$V$87)/FAKTKOL!$W$87)*FAKTKOL!$W$87,IF(Q$5&gt;FAKTKOL!$V$87,$B$38*(1+FAKTKOL!$E$7)^Q$5,0),0)),0)))</f>
        <v>0</v>
      </c>
      <c r="R38" s="214">
        <f>IF(R$5&gt;Pil!$D$3,0,IF(FAKTKOL!$V$87=R$5,$B$38*(1+FAKTKOL!$E$7)^R$5,IF(R$5&gt;FAKTKOL!$V$87,IF(FAKTKOL!$W$87=0,0,IF(R$5-FAKTKOL!$V$87=INT((R$5-FAKTKOL!$V$87)/FAKTKOL!$W$87)*FAKTKOL!$W$87,IF(R$5&gt;FAKTKOL!$V$87,$B$38*(1+FAKTKOL!$E$7)^R$5,0),0)),0)))</f>
        <v>0</v>
      </c>
      <c r="S38" s="214">
        <f>IF(S$5&gt;Pil!$D$3,0,IF(FAKTKOL!$V$87=S$5,$B$38*(1+FAKTKOL!$E$7)^S$5,IF(S$5&gt;FAKTKOL!$V$87,IF(FAKTKOL!$W$87=0,0,IF(S$5-FAKTKOL!$V$87=INT((S$5-FAKTKOL!$V$87)/FAKTKOL!$W$87)*FAKTKOL!$W$87,IF(S$5&gt;FAKTKOL!$V$87,$B$38*(1+FAKTKOL!$E$7)^S$5,0),0)),0)))</f>
        <v>0</v>
      </c>
      <c r="T38" s="214">
        <f>IF(T$5&gt;Pil!$D$3,0,IF(FAKTKOL!$V$87=T$5,$B$38*(1+FAKTKOL!$E$7)^T$5,IF(T$5&gt;FAKTKOL!$V$87,IF(FAKTKOL!$W$87=0,0,IF(T$5-FAKTKOL!$V$87=INT((T$5-FAKTKOL!$V$87)/FAKTKOL!$W$87)*FAKTKOL!$W$87,IF(T$5&gt;FAKTKOL!$V$87,$B$38*(1+FAKTKOL!$E$7)^T$5,0),0)),0)))</f>
        <v>0</v>
      </c>
      <c r="U38" s="152">
        <f>IF(U$5&gt;Pil!$D$3,0,IF(FAKTKOL!$V$87=U$5,$B$38*(1+FAKTKOL!$E$7)^U$5,IF(U$5&gt;FAKTKOL!$V$87,IF(FAKTKOL!$W$87=0,0,IF(U$5-FAKTKOL!$V$87=INT((U$5-FAKTKOL!$V$87)/FAKTKOL!$W$87)*FAKTKOL!$W$87,IF(U$5&gt;FAKTKOL!$V$87,$B$38*(1+FAKTKOL!$E$7)^U$5,0),0)),0)))</f>
        <v>0</v>
      </c>
      <c r="V38" s="214">
        <f>IF(V$5&gt;Pil!$D$3,0,IF(FAKTKOL!$V$87=V$5,$B$38*(1+FAKTKOL!$E$7)^V$5,IF(V$5&gt;FAKTKOL!$V$87,IF(FAKTKOL!$W$87=0,0,IF(V$5-FAKTKOL!$V$87=INT((V$5-FAKTKOL!$V$87)/FAKTKOL!$W$87)*FAKTKOL!$W$87,IF(V$5&gt;FAKTKOL!$V$87,$B$38*(1+FAKTKOL!$E$7)^V$5,0),0)),0)))</f>
        <v>0</v>
      </c>
      <c r="W38" s="152">
        <f>IF(W$5&gt;Pil!$D$3,0,IF(FAKTKOL!$V$87=W$5,$B$38*(1+FAKTKOL!$E$7)^W$5,IF(W$5&gt;FAKTKOL!$V$87,IF(FAKTKOL!$W$87=0,0,IF(W$5-FAKTKOL!$V$87=INT((W$5-FAKTKOL!$V$87)/FAKTKOL!$W$87)*FAKTKOL!$W$87,IF(W$5&gt;FAKTKOL!$V$87,$B$38*(1+FAKTKOL!$E$7)^W$5,0),0)),0)))</f>
        <v>0</v>
      </c>
      <c r="X38" s="152">
        <f>IF(X$5&gt;Pil!$D$3,0,IF(FAKTKOL!$V$87=X$5,$B$38*(1+FAKTKOL!$E$7)^X$5,IF(X$5&gt;FAKTKOL!$V$87,IF(FAKTKOL!$W$87=0,0,IF(X$5-FAKTKOL!$V$87=INT((X$5-FAKTKOL!$V$87)/FAKTKOL!$W$87)*FAKTKOL!$W$87,IF(X$5&gt;FAKTKOL!$V$87,$B$38*(1+FAKTKOL!$E$7)^X$5,0),0)),0)))</f>
        <v>0</v>
      </c>
      <c r="Y38" s="152">
        <f>IF(Y$5&gt;Pil!$D$3,0,IF(FAKTKOL!$V$87=Y$5,$B$38*(1+FAKTKOL!$E$7)^Y$5,IF(Y$5&gt;FAKTKOL!$V$87,IF(FAKTKOL!$W$87=0,0,IF(Y$5-FAKTKOL!$V$87=INT((Y$5-FAKTKOL!$V$87)/FAKTKOL!$W$87)*FAKTKOL!$W$87,IF(Y$5&gt;FAKTKOL!$V$87,$B$38*(1+FAKTKOL!$E$7)^Y$5,0),0)),0)))</f>
        <v>0</v>
      </c>
      <c r="Z38" s="152">
        <f>IF(Z$5&gt;Pil!$D$3,0,IF(FAKTKOL!$V$87=Z$5,$B$38*(1+FAKTKOL!$E$7)^Z$5,IF(Z$5&gt;FAKTKOL!$V$87,IF(FAKTKOL!$W$87=0,0,IF(Z$5-FAKTKOL!$V$87=INT((Z$5-FAKTKOL!$V$87)/FAKTKOL!$W$87)*FAKTKOL!$W$87,IF(Z$5&gt;FAKTKOL!$V$87,$B$38*(1+FAKTKOL!$E$7)^Z$5,0),0)),0)))</f>
        <v>0</v>
      </c>
      <c r="AA38" s="152">
        <f>IF(AA$5&gt;Pil!$D$3,0,IF(FAKTKOL!$V$87=AA$5,$B$38*(1+FAKTKOL!$E$7)^AA$5,IF(AA$5&gt;FAKTKOL!$V$87,IF(FAKTKOL!$W$87=0,0,IF(AA$5-FAKTKOL!$V$87=INT((AA$5-FAKTKOL!$V$87)/FAKTKOL!$W$87)*FAKTKOL!$W$87,IF(AA$5&gt;FAKTKOL!$V$87,$B$38*(1+FAKTKOL!$E$7)^AA$5,0),0)),0)))</f>
        <v>0</v>
      </c>
      <c r="AB38" s="152">
        <f>IF(AB$5&gt;Pil!$D$3,0,IF(FAKTKOL!$V$87=AB$5,$B$38*(1+FAKTKOL!$E$7)^AB$5,IF(AB$5&gt;FAKTKOL!$V$87,IF(FAKTKOL!$W$87=0,0,IF(AB$5-FAKTKOL!$V$87=INT((AB$5-FAKTKOL!$V$87)/FAKTKOL!$W$87)*FAKTKOL!$W$87,IF(AB$5&gt;FAKTKOL!$V$87,$B$38*(1+FAKTKOL!$E$7)^AB$5,0),0)),0)))</f>
        <v>0</v>
      </c>
      <c r="AC38" s="152">
        <f>IF(AC$5&gt;Pil!$D$3,0,IF(FAKTKOL!$V$87=AC$5,$B$38*(1+FAKTKOL!$E$7)^AC$5,IF(AC$5&gt;FAKTKOL!$V$87,IF(FAKTKOL!$W$87=0,0,IF(AC$5-FAKTKOL!$V$87=INT((AC$5-FAKTKOL!$V$87)/FAKTKOL!$W$87)*FAKTKOL!$W$87,IF(AC$5&gt;FAKTKOL!$V$87,$B$38*(1+FAKTKOL!$E$7)^AC$5,0),0)),0)))</f>
        <v>0</v>
      </c>
      <c r="AD38" s="152">
        <f>IF(AD$5&gt;Pil!$D$3,0,IF(FAKTKOL!$V$87=AD$5,$B$38*(1+FAKTKOL!$E$7)^AD$5,IF(AD$5&gt;FAKTKOL!$V$87,IF(FAKTKOL!$W$87=0,0,IF(AD$5-FAKTKOL!$V$87=INT((AD$5-FAKTKOL!$V$87)/FAKTKOL!$W$87)*FAKTKOL!$W$87,IF(AD$5&gt;FAKTKOL!$V$87,$B$38*(1+FAKTKOL!$E$7)^AD$5,0),0)),0)))</f>
        <v>0</v>
      </c>
      <c r="AE38" s="152">
        <f>IF(AE$5&gt;Pil!$D$3,0,IF(FAKTKOL!$V$87=AE$5,$B$38*(1+FAKTKOL!$E$7)^AE$5,IF(AE$5&gt;FAKTKOL!$V$87,IF(FAKTKOL!$W$87=0,0,IF(AE$5-FAKTKOL!$V$87=INT((AE$5-FAKTKOL!$V$87)/FAKTKOL!$W$87)*FAKTKOL!$W$87,IF(AE$5&gt;FAKTKOL!$V$87,$B$38*(1+FAKTKOL!$E$7)^AE$5,0),0)),0)))</f>
        <v>0</v>
      </c>
      <c r="AF38" s="152">
        <f>IF(AF$5&gt;Pil!$D$3,0,IF(FAKTKOL!$V$87=AF$5,$B$38*(1+FAKTKOL!$E$7)^AF$5,IF(AF$5&gt;FAKTKOL!$V$87,IF(FAKTKOL!$W$87=0,0,IF(AF$5-FAKTKOL!$V$87=INT((AF$5-FAKTKOL!$V$87)/FAKTKOL!$W$87)*FAKTKOL!$W$87,IF(AF$5&gt;FAKTKOL!$V$87,$B$38*(1+FAKTKOL!$E$7)^AF$5,0),0)),0)))</f>
        <v>0</v>
      </c>
      <c r="AG38" s="152">
        <f>IF(AG$5&gt;Pil!$D$3,0,IF(FAKTKOL!$V$87=AG$5,$B$38*(1+FAKTKOL!$E$7)^AG$5,IF(AG$5&gt;FAKTKOL!$V$87,IF(FAKTKOL!$W$87=0,0,IF(AG$5-FAKTKOL!$V$87=INT((AG$5-FAKTKOL!$V$87)/FAKTKOL!$W$87)*FAKTKOL!$W$87,IF(AG$5&gt;FAKTKOL!$V$87,$B$38*(1+FAKTKOL!$E$7)^AG$5,0),0)),0)))</f>
        <v>0</v>
      </c>
      <c r="AH38" s="152">
        <f>IF(AH$5&gt;Pil!$D$3,0,IF(FAKTKOL!$V$87=AH$5,$B$38*(1+FAKTKOL!$E$7)^AH$5,IF(AH$5&gt;FAKTKOL!$V$87,IF(FAKTKOL!$W$87=0,0,IF(AH$5-FAKTKOL!$V$87=INT((AH$5-FAKTKOL!$V$87)/FAKTKOL!$W$87)*FAKTKOL!$W$87,IF(AH$5&gt;FAKTKOL!$V$87,$B$38*(1+FAKTKOL!$E$7)^AH$5,0),0)),0)))</f>
        <v>0</v>
      </c>
    </row>
    <row r="39" spans="1:34" x14ac:dyDescent="0.2">
      <c r="A39" s="225" t="str">
        <f>FAKTKOL!P88</f>
        <v>Sprøjtning efter høst</v>
      </c>
      <c r="B39" s="3">
        <f>Pil!F48*Pil!E48</f>
        <v>0</v>
      </c>
      <c r="D39" s="152">
        <f>IF(D49&lt;=0,IF(D$5&gt;Pil!$D$3,0,IF(FAKTKOL!$V$88=D$5,$B$39*(1+FAKTKOL!$E$7)^D$5,IF(D$5&gt;FAKTKOL!$V$88,IF(FAKTKOL!$W$88=0,0,IF(D$5-FAKTKOL!$V$88=INT((D$5-FAKTKOL!$V$88)/FAKTKOL!$W$88)*FAKTKOL!$W$88,IF(D$5&gt;FAKTKOL!$V$88,$B$39*(1+FAKTKOL!$E$7)^D$5,0),0)),0))),0)</f>
        <v>0</v>
      </c>
      <c r="E39" s="152">
        <f>IF(E49&lt;=0,IF(E$5&gt;Pil!$D$3,0,IF(FAKTKOL!$V$88=E$5,$B$39*(1+FAKTKOL!$E$7)^E$5,IF(E$5&gt;FAKTKOL!$V$88,IF(FAKTKOL!$W$88=0,0,IF(E$5-FAKTKOL!$V$88=INT((E$5-FAKTKOL!$V$88)/FAKTKOL!$W$88)*FAKTKOL!$W$88,IF(E$5&gt;FAKTKOL!$V$88,$B$39*(1+FAKTKOL!$E$7)^E$5,0),0)),0))),0)</f>
        <v>0</v>
      </c>
      <c r="F39" s="152">
        <f>IF(F49&lt;=0,IF(F$5&gt;Pil!$D$3,0,IF(FAKTKOL!$V$88=F$5,$B$39*(1+FAKTKOL!$E$7)^F$5,IF(F$5&gt;FAKTKOL!$V$88,IF(FAKTKOL!$W$88=0,0,IF(F$5-FAKTKOL!$V$88=INT((F$5-FAKTKOL!$V$88)/FAKTKOL!$W$88)*FAKTKOL!$W$88,IF(F$5&gt;FAKTKOL!$V$88,$B$39*(1+FAKTKOL!$E$7)^F$5,0),0)),0))),0)</f>
        <v>0</v>
      </c>
      <c r="G39" s="214">
        <f>IF(G49&lt;=0,IF(G$5&gt;Pil!$D$3,0,IF(FAKTKOL!$V$88=G$5,$B$39*(1+FAKTKOL!$E$7)^G$5,IF(G$5&gt;FAKTKOL!$V$88,IF(FAKTKOL!$W$88=0,0,IF(G$5-FAKTKOL!$V$88=INT((G$5-FAKTKOL!$V$88)/FAKTKOL!$W$88)*FAKTKOL!$W$88,IF(G$5&gt;FAKTKOL!$V$88,$B$39*(1+FAKTKOL!$E$7)^G$5,0),0)),0))),0)</f>
        <v>0</v>
      </c>
      <c r="H39" s="152">
        <f>IF(H49&lt;=0,IF(H$5&gt;Pil!$D$3,0,IF(FAKTKOL!$V$88=H$5,$B$39*(1+FAKTKOL!$E$7)^H$5,IF(H$5&gt;FAKTKOL!$V$88,IF(FAKTKOL!$W$88=0,0,IF(H$5-FAKTKOL!$V$88=INT((H$5-FAKTKOL!$V$88)/FAKTKOL!$W$88)*FAKTKOL!$W$88,IF(H$5&gt;FAKTKOL!$V$88,$B$39*(1+FAKTKOL!$E$7)^H$5,0),0)),0))),0)</f>
        <v>0</v>
      </c>
      <c r="I39" s="152">
        <f>IF(I49&lt;=0,IF(I$5&gt;Pil!$D$3,0,IF(FAKTKOL!$V$88=I$5,$B$39*(1+FAKTKOL!$E$7)^I$5,IF(I$5&gt;FAKTKOL!$V$88,IF(FAKTKOL!$W$88=0,0,IF(I$5-FAKTKOL!$V$88=INT((I$5-FAKTKOL!$V$88)/FAKTKOL!$W$88)*FAKTKOL!$W$88,IF(I$5&gt;FAKTKOL!$V$88,$B$39*(1+FAKTKOL!$E$7)^I$5,0),0)),0))),0)</f>
        <v>0</v>
      </c>
      <c r="J39" s="214">
        <f>IF(J49&lt;=0,IF(J$5&gt;Pil!$D$3,0,IF(FAKTKOL!$V$88=J$5,$B$39*(1+FAKTKOL!$E$7)^J$5,IF(J$5&gt;FAKTKOL!$V$88,IF(FAKTKOL!$W$88=0,0,IF(J$5-FAKTKOL!$V$88=INT((J$5-FAKTKOL!$V$88)/FAKTKOL!$W$88)*FAKTKOL!$W$88,IF(J$5&gt;FAKTKOL!$V$88,$B$39*(1+FAKTKOL!$E$7)^J$5,0),0)),0))),0)</f>
        <v>0</v>
      </c>
      <c r="K39" s="152">
        <f>IF(K49&lt;=0,IF(K$5&gt;Pil!$D$3,0,IF(FAKTKOL!$V$88=K$5,$B$39*(1+FAKTKOL!$E$7)^K$5,IF(K$5&gt;FAKTKOL!$V$88,IF(FAKTKOL!$W$88=0,0,IF(K$5-FAKTKOL!$V$88=INT((K$5-FAKTKOL!$V$88)/FAKTKOL!$W$88)*FAKTKOL!$W$88,IF(K$5&gt;FAKTKOL!$V$88,$B$39*(1+FAKTKOL!$E$7)^K$5,0),0)),0))),0)</f>
        <v>0</v>
      </c>
      <c r="L39" s="152">
        <f>IF(L49&lt;=0,IF(L$5&gt;Pil!$D$3,0,IF(FAKTKOL!$V$88=L$5,$B$39*(1+FAKTKOL!$E$7)^L$5,IF(L$5&gt;FAKTKOL!$V$88,IF(FAKTKOL!$W$88=0,0,IF(L$5-FAKTKOL!$V$88=INT((L$5-FAKTKOL!$V$88)/FAKTKOL!$W$88)*FAKTKOL!$W$88,IF(L$5&gt;FAKTKOL!$V$88,$B$39*(1+FAKTKOL!$E$7)^L$5,0),0)),0))),0)</f>
        <v>0</v>
      </c>
      <c r="M39" s="214">
        <f>IF(M49&lt;=0,IF(M$5&gt;Pil!$D$3,0,IF(FAKTKOL!$V$88=M$5,$B$39*(1+FAKTKOL!$E$7)^M$5,IF(M$5&gt;FAKTKOL!$V$88,IF(FAKTKOL!$W$88=0,0,IF(M$5-FAKTKOL!$V$88=INT((M$5-FAKTKOL!$V$88)/FAKTKOL!$W$88)*FAKTKOL!$W$88,IF(M$5&gt;FAKTKOL!$V$88,$B$39*(1+FAKTKOL!$E$7)^M$5,0),0)),0))),0)</f>
        <v>0</v>
      </c>
      <c r="N39" s="152">
        <f>IF(N49&lt;=0,IF(N$5&gt;Pil!$D$3,0,IF(FAKTKOL!$V$88=N$5,$B$39*(1+FAKTKOL!$E$7)^N$5,IF(N$5&gt;FAKTKOL!$V$88,IF(FAKTKOL!$W$88=0,0,IF(N$5-FAKTKOL!$V$88=INT((N$5-FAKTKOL!$V$88)/FAKTKOL!$W$88)*FAKTKOL!$W$88,IF(N$5&gt;FAKTKOL!$V$88,$B$39*(1+FAKTKOL!$E$7)^N$5,0),0)),0))),0)</f>
        <v>0</v>
      </c>
      <c r="O39" s="152">
        <f>IF(O49&lt;=0,IF(O$5&gt;Pil!$D$3,0,IF(FAKTKOL!$V$88=O$5,$B$39*(1+FAKTKOL!$E$7)^O$5,IF(O$5&gt;FAKTKOL!$V$88,IF(FAKTKOL!$W$88=0,0,IF(O$5-FAKTKOL!$V$88=INT((O$5-FAKTKOL!$V$88)/FAKTKOL!$W$88)*FAKTKOL!$W$88,IF(O$5&gt;FAKTKOL!$V$88,$B$39*(1+FAKTKOL!$E$7)^O$5,0),0)),0))),0)</f>
        <v>0</v>
      </c>
      <c r="P39" s="152">
        <f>IF(P49&lt;=0,IF(P$5&gt;Pil!$D$3,0,IF(FAKTKOL!$V$88=P$5,$B$39*(1+FAKTKOL!$E$7)^P$5,IF(P$5&gt;FAKTKOL!$V$88,IF(FAKTKOL!$W$88=0,0,IF(P$5-FAKTKOL!$V$88=INT((P$5-FAKTKOL!$V$88)/FAKTKOL!$W$88)*FAKTKOL!$W$88,IF(P$5&gt;FAKTKOL!$V$88,$B$39*(1+FAKTKOL!$E$7)^P$5,0),0)),0))),0)</f>
        <v>0</v>
      </c>
      <c r="Q39" s="152">
        <f>IF(Q49&lt;=0,IF(Q$5&gt;Pil!$D$3,0,IF(FAKTKOL!$V$88=Q$5,$B$39*(1+FAKTKOL!$E$7)^Q$5,IF(Q$5&gt;FAKTKOL!$V$88,IF(FAKTKOL!$W$88=0,0,IF(Q$5-FAKTKOL!$V$88=INT((Q$5-FAKTKOL!$V$88)/FAKTKOL!$W$88)*FAKTKOL!$W$88,IF(Q$5&gt;FAKTKOL!$V$88,$B$39*(1+FAKTKOL!$E$7)^Q$5,0),0)),0))),0)</f>
        <v>0</v>
      </c>
      <c r="R39" s="152">
        <f>IF(R49&lt;=0,IF(R$5&gt;Pil!$D$3,0,IF(FAKTKOL!$V$88=R$5,$B$39*(1+FAKTKOL!$E$7)^R$5,IF(R$5&gt;FAKTKOL!$V$88,IF(FAKTKOL!$W$88=0,0,IF(R$5-FAKTKOL!$V$88=INT((R$5-FAKTKOL!$V$88)/FAKTKOL!$W$88)*FAKTKOL!$W$88,IF(R$5&gt;FAKTKOL!$V$88,$B$39*(1+FAKTKOL!$E$7)^R$5,0),0)),0))),0)</f>
        <v>0</v>
      </c>
      <c r="S39" s="152">
        <f>IF(S49&lt;=0,IF(S$5&gt;Pil!$D$3,0,IF(FAKTKOL!$V$88=S$5,$B$39*(1+FAKTKOL!$E$7)^S$5,IF(S$5&gt;FAKTKOL!$V$88,IF(FAKTKOL!$W$88=0,0,IF(S$5-FAKTKOL!$V$88=INT((S$5-FAKTKOL!$V$88)/FAKTKOL!$W$88)*FAKTKOL!$W$88,IF(S$5&gt;FAKTKOL!$V$88,$B$39*(1+FAKTKOL!$E$7)^S$5,0),0)),0))),0)</f>
        <v>0</v>
      </c>
      <c r="T39" s="214">
        <f>IF(T49&lt;=0,IF(T$5&gt;Pil!$D$3,0,IF(FAKTKOL!$V$88=T$5,$B$39*(1+FAKTKOL!$E$7)^T$5,IF(T$5&gt;FAKTKOL!$V$88,IF(FAKTKOL!$W$88=0,0,IF(T$5-FAKTKOL!$V$88=INT((T$5-FAKTKOL!$V$88)/FAKTKOL!$W$88)*FAKTKOL!$W$88,IF(T$5&gt;FAKTKOL!$V$88,$B$39*(1+FAKTKOL!$E$7)^T$5,0),0)),0))),0)</f>
        <v>0</v>
      </c>
      <c r="U39" s="152">
        <f>IF(U49&lt;=0,IF(U$5&gt;Pil!$D$3,0,IF(FAKTKOL!$V$88=U$5,$B$39*(1+FAKTKOL!$E$7)^U$5,IF(U$5&gt;FAKTKOL!$V$88,IF(FAKTKOL!$W$88=0,0,IF(U$5-FAKTKOL!$V$88=INT((U$5-FAKTKOL!$V$88)/FAKTKOL!$W$88)*FAKTKOL!$W$88,IF(U$5&gt;FAKTKOL!$V$88,$B$39*(1+FAKTKOL!$E$7)^U$5,0),0)),0))),0)</f>
        <v>0</v>
      </c>
      <c r="V39" s="214">
        <f>IF(V49&lt;=0,IF(V$5&gt;Pil!$D$3,0,IF(FAKTKOL!$V$88=V$5,$B$39*(1+FAKTKOL!$E$7)^V$5,IF(V$5&gt;FAKTKOL!$V$88,IF(FAKTKOL!$W$88=0,0,IF(V$5-FAKTKOL!$V$88=INT((V$5-FAKTKOL!$V$88)/FAKTKOL!$W$88)*FAKTKOL!$W$88,IF(V$5&gt;FAKTKOL!$V$88,$B$39*(1+FAKTKOL!$E$7)^V$5,0),0)),0))),0)</f>
        <v>0</v>
      </c>
      <c r="W39" s="152">
        <f>IF(W49&lt;=0,IF(W$5&gt;Pil!$D$3,0,IF(FAKTKOL!$V$88=W$5,$B$39*(1+FAKTKOL!$E$7)^W$5,IF(W$5&gt;FAKTKOL!$V$88,IF(FAKTKOL!$W$88=0,0,IF(W$5-FAKTKOL!$V$88=INT((W$5-FAKTKOL!$V$88)/FAKTKOL!$W$88)*FAKTKOL!$W$88,IF(W$5&gt;FAKTKOL!$V$88,$B$39*(1+FAKTKOL!$E$7)^W$5,0),0)),0))),0)</f>
        <v>0</v>
      </c>
      <c r="X39" s="152">
        <f>IF(X49&lt;=0,IF(X$5&gt;Pil!$D$3,0,IF(FAKTKOL!$V$88=X$5,$B$39*(1+FAKTKOL!$E$7)^X$5,IF(X$5&gt;FAKTKOL!$V$88,IF(FAKTKOL!$W$88=0,0,IF(X$5-FAKTKOL!$V$88=INT((X$5-FAKTKOL!$V$88)/FAKTKOL!$W$88)*FAKTKOL!$W$88,IF(X$5&gt;FAKTKOL!$V$88,$B$39*(1+FAKTKOL!$E$7)^X$5,0),0)),0))),0)</f>
        <v>0</v>
      </c>
      <c r="Y39" s="152">
        <f>IF(Y49&lt;=0,IF(Y$5&gt;Pil!$D$3,0,IF(FAKTKOL!$V$88=Y$5,$B$39*(1+FAKTKOL!$E$7)^Y$5,IF(Y$5&gt;FAKTKOL!$V$88,IF(FAKTKOL!$W$88=0,0,IF(Y$5-FAKTKOL!$V$88=INT((Y$5-FAKTKOL!$V$88)/FAKTKOL!$W$88)*FAKTKOL!$W$88,IF(Y$5&gt;FAKTKOL!$V$88,$B$39*(1+FAKTKOL!$E$7)^Y$5,0),0)),0))),0)</f>
        <v>0</v>
      </c>
      <c r="Z39" s="152">
        <f>IF(Z49&lt;=0,IF(Z$5&gt;Pil!$D$3,0,IF(FAKTKOL!$V$88=Z$5,$B$39*(1+FAKTKOL!$E$7)^Z$5,IF(Z$5&gt;FAKTKOL!$V$88,IF(FAKTKOL!$W$88=0,0,IF(Z$5-FAKTKOL!$V$88=INT((Z$5-FAKTKOL!$V$88)/FAKTKOL!$W$88)*FAKTKOL!$W$88,IF(Z$5&gt;FAKTKOL!$V$88,$B$39*(1+FAKTKOL!$E$7)^Z$5,0),0)),0))),0)</f>
        <v>0</v>
      </c>
      <c r="AA39" s="152">
        <f>IF(AA49&lt;=0,IF(AA$5&gt;Pil!$D$3,0,IF(FAKTKOL!$V$88=AA$5,$B$39*(1+FAKTKOL!$E$7)^AA$5,IF(AA$5&gt;FAKTKOL!$V$88,IF(FAKTKOL!$W$88=0,0,IF(AA$5-FAKTKOL!$V$88=INT((AA$5-FAKTKOL!$V$88)/FAKTKOL!$W$88)*FAKTKOL!$W$88,IF(AA$5&gt;FAKTKOL!$V$88,$B$39*(1+FAKTKOL!$E$7)^AA$5,0),0)),0))),0)</f>
        <v>0</v>
      </c>
      <c r="AB39" s="152">
        <f>IF(AB49&lt;=0,IF(AB$5&gt;Pil!$D$3,0,IF(FAKTKOL!$V$88=AB$5,$B$39*(1+FAKTKOL!$E$7)^AB$5,IF(AB$5&gt;FAKTKOL!$V$88,IF(FAKTKOL!$W$88=0,0,IF(AB$5-FAKTKOL!$V$88=INT((AB$5-FAKTKOL!$V$88)/FAKTKOL!$W$88)*FAKTKOL!$W$88,IF(AB$5&gt;FAKTKOL!$V$88,$B$39*(1+FAKTKOL!$E$7)^AB$5,0),0)),0))),0)</f>
        <v>0</v>
      </c>
      <c r="AC39" s="152">
        <f>IF(AC49&lt;=0,IF(AC$5&gt;Pil!$D$3,0,IF(FAKTKOL!$V$88=AC$5,$B$39*(1+FAKTKOL!$E$7)^AC$5,IF(AC$5&gt;FAKTKOL!$V$88,IF(FAKTKOL!$W$88=0,0,IF(AC$5-FAKTKOL!$V$88=INT((AC$5-FAKTKOL!$V$88)/FAKTKOL!$W$88)*FAKTKOL!$W$88,IF(AC$5&gt;FAKTKOL!$V$88,$B$39*(1+FAKTKOL!$E$7)^AC$5,0),0)),0))),0)</f>
        <v>0</v>
      </c>
      <c r="AD39" s="152">
        <f>IF(AD49&lt;=0,IF(AD$5&gt;Pil!$D$3,0,IF(FAKTKOL!$V$88=AD$5,$B$39*(1+FAKTKOL!$E$7)^AD$5,IF(AD$5&gt;FAKTKOL!$V$88,IF(FAKTKOL!$W$88=0,0,IF(AD$5-FAKTKOL!$V$88=INT((AD$5-FAKTKOL!$V$88)/FAKTKOL!$W$88)*FAKTKOL!$W$88,IF(AD$5&gt;FAKTKOL!$V$88,$B$39*(1+FAKTKOL!$E$7)^AD$5,0),0)),0))),0)</f>
        <v>0</v>
      </c>
      <c r="AE39" s="152">
        <f>IF(AE49&lt;=0,IF(AE$5&gt;Pil!$D$3,0,IF(FAKTKOL!$V$88=AE$5,$B$39*(1+FAKTKOL!$E$7)^AE$5,IF(AE$5&gt;FAKTKOL!$V$88,IF(FAKTKOL!$W$88=0,0,IF(AE$5-FAKTKOL!$V$88=INT((AE$5-FAKTKOL!$V$88)/FAKTKOL!$W$88)*FAKTKOL!$W$88,IF(AE$5&gt;FAKTKOL!$V$88,$B$39*(1+FAKTKOL!$E$7)^AE$5,0),0)),0))),0)</f>
        <v>0</v>
      </c>
      <c r="AF39" s="152">
        <f>IF(AF49&lt;=0,IF(AF$5&gt;Pil!$D$3,0,IF(FAKTKOL!$V$88=AF$5,$B$39*(1+FAKTKOL!$E$7)^AF$5,IF(AF$5&gt;FAKTKOL!$V$88,IF(FAKTKOL!$W$88=0,0,IF(AF$5-FAKTKOL!$V$88=INT((AF$5-FAKTKOL!$V$88)/FAKTKOL!$W$88)*FAKTKOL!$W$88,IF(AF$5&gt;FAKTKOL!$V$88,$B$39*(1+FAKTKOL!$E$7)^AF$5,0),0)),0))),0)</f>
        <v>0</v>
      </c>
      <c r="AG39" s="152">
        <f>IF(AG49&lt;=0,IF(AG$5&gt;Pil!$D$3,0,IF(FAKTKOL!$V$88=AG$5,$B$39*(1+FAKTKOL!$E$7)^AG$5,IF(AG$5&gt;FAKTKOL!$V$88,IF(FAKTKOL!$W$88=0,0,IF(AG$5-FAKTKOL!$V$88=INT((AG$5-FAKTKOL!$V$88)/FAKTKOL!$W$88)*FAKTKOL!$W$88,IF(AG$5&gt;FAKTKOL!$V$88,$B$39*(1+FAKTKOL!$E$7)^AG$5,0),0)),0))),0)</f>
        <v>0</v>
      </c>
      <c r="AH39" s="152">
        <f>IF(AH49&lt;=0,IF(AH$5&gt;Pil!$D$3,0,IF(FAKTKOL!$V$88=AH$5,$B$39*(1+FAKTKOL!$E$7)^AH$5,IF(AH$5&gt;FAKTKOL!$V$88,IF(FAKTKOL!$W$88=0,0,IF(AH$5-FAKTKOL!$V$88=INT((AH$5-FAKTKOL!$V$88)/FAKTKOL!$W$88)*FAKTKOL!$W$88,IF(AH$5&gt;FAKTKOL!$V$88,$B$39*(1+FAKTKOL!$E$7)^AH$5,0),0)),0))),0)</f>
        <v>0</v>
      </c>
    </row>
    <row r="40" spans="1:34" x14ac:dyDescent="0.2">
      <c r="A40" s="3" t="str">
        <f>FAKTKOL!P89</f>
        <v xml:space="preserve">Afklipning af 1.årsskuddene  </v>
      </c>
      <c r="B40" s="3">
        <f>Pil!F49*Pil!E49</f>
        <v>0</v>
      </c>
      <c r="D40" s="152">
        <f>IF(D$5&gt;Pil!$D$3,0,IF(FAKTKOL!$V$87=D$5,$B$40*(1+FAKTKOL!$E$7)^D$5,IF(D$5&gt;FAKTKOL!$V$87,IF(FAKTKOL!$W$87=0,0,IF(D$5-FAKTKOL!$V$87=INT((D$5-FAKTKOL!$V$87)/FAKTKOL!$W$87)*FAKTKOL!$W$87,IF(D$5&gt;FAKTKOL!$V$87,$B$40*(1+FAKTKOL!$E$7)^D$5,0),0)),0)))</f>
        <v>0</v>
      </c>
      <c r="E40" s="152">
        <f>IF(E$5&gt;Pil!$D$3,0,IF(FAKTKOL!$V$87=E$5,$B$40*(1+FAKTKOL!$E$7)^E$5,IF(E$5&gt;FAKTKOL!$V$87,IF(FAKTKOL!$W$87=0,0,IF(E$5-FAKTKOL!$V$87=INT((E$5-FAKTKOL!$V$87)/FAKTKOL!$W$87)*FAKTKOL!$W$87,IF(E$5&gt;FAKTKOL!$V$87,$B$40*(1+FAKTKOL!$E$7)^E$5,0),0)),0)))</f>
        <v>0</v>
      </c>
      <c r="F40" s="152">
        <f>IF(F$5&gt;Pil!$D$3,0,IF(FAKTKOL!$V$87=F$5,$B$40*(1+FAKTKOL!$E$7)^F$5,IF(F$5&gt;FAKTKOL!$V$87,IF(FAKTKOL!$W$87=0,0,IF(F$5-FAKTKOL!$V$87=INT((F$5-FAKTKOL!$V$87)/FAKTKOL!$W$87)*FAKTKOL!$W$87,IF(F$5&gt;FAKTKOL!$V$87,$B$40*(1+FAKTKOL!$E$7)^F$5,0),0)),0)))</f>
        <v>0</v>
      </c>
      <c r="G40" s="214">
        <f>IF(G$5&gt;Pil!$D$3,0,IF(FAKTKOL!$V$87=G$5,$B$40*(1+FAKTKOL!$E$7)^G$5,IF(G$5&gt;FAKTKOL!$V$87,IF(FAKTKOL!$W$87=0,0,IF(G$5-FAKTKOL!$V$87=INT((G$5-FAKTKOL!$V$87)/FAKTKOL!$W$87)*FAKTKOL!$W$87,IF(G$5&gt;FAKTKOL!$V$87,$B$40*(1+FAKTKOL!$E$7)^G$5,0),0)),0)))</f>
        <v>0</v>
      </c>
      <c r="H40" s="214">
        <f>IF(H$5&gt;Pil!$D$3,0,IF(FAKTKOL!$V$87=H$5,$B$40*(1+FAKTKOL!$E$7)^H$5,IF(H$5&gt;FAKTKOL!$V$87,IF(FAKTKOL!$W$87=0,0,IF(H$5-FAKTKOL!$V$87=INT((H$5-FAKTKOL!$V$87)/FAKTKOL!$W$87)*FAKTKOL!$W$87,IF(H$5&gt;FAKTKOL!$V$87,$B$40*(1+FAKTKOL!$E$7)^H$5,0),0)),0)))</f>
        <v>0</v>
      </c>
      <c r="I40" s="214">
        <f>IF(I$5&gt;Pil!$D$3,0,IF(FAKTKOL!$V$87=I$5,$B$40*(1+FAKTKOL!$E$7)^I$5,IF(I$5&gt;FAKTKOL!$V$87,IF(FAKTKOL!$W$87=0,0,IF(I$5-FAKTKOL!$V$87=INT((I$5-FAKTKOL!$V$87)/FAKTKOL!$W$87)*FAKTKOL!$W$87,IF(I$5&gt;FAKTKOL!$V$87,$B$40*(1+FAKTKOL!$E$7)^I$5,0),0)),0)))</f>
        <v>0</v>
      </c>
      <c r="J40" s="214">
        <f>IF(J$5&gt;Pil!$D$3,0,IF(FAKTKOL!$V$87=J$5,$B$40*(1+FAKTKOL!$E$7)^J$5,IF(J$5&gt;FAKTKOL!$V$87,IF(FAKTKOL!$W$87=0,0,IF(J$5-FAKTKOL!$V$87=INT((J$5-FAKTKOL!$V$87)/FAKTKOL!$W$87)*FAKTKOL!$W$87,IF(J$5&gt;FAKTKOL!$V$87,$B$40*(1+FAKTKOL!$E$7)^J$5,0),0)),0)))</f>
        <v>0</v>
      </c>
      <c r="K40" s="214">
        <f>IF(K$5&gt;Pil!$D$3,0,IF(FAKTKOL!$V$87=K$5,$B$40*(1+FAKTKOL!$E$7)^K$5,IF(K$5&gt;FAKTKOL!$V$87,IF(FAKTKOL!$W$87=0,0,IF(K$5-FAKTKOL!$V$87=INT((K$5-FAKTKOL!$V$87)/FAKTKOL!$W$87)*FAKTKOL!$W$87,IF(K$5&gt;FAKTKOL!$V$87,$B$40*(1+FAKTKOL!$E$7)^K$5,0),0)),0)))</f>
        <v>0</v>
      </c>
      <c r="L40" s="214">
        <f>IF(L$5&gt;Pil!$D$3,0,IF(FAKTKOL!$V$87=L$5,$B$40*(1+FAKTKOL!$E$7)^L$5,IF(L$5&gt;FAKTKOL!$V$87,IF(FAKTKOL!$W$87=0,0,IF(L$5-FAKTKOL!$V$87=INT((L$5-FAKTKOL!$V$87)/FAKTKOL!$W$87)*FAKTKOL!$W$87,IF(L$5&gt;FAKTKOL!$V$87,$B$40*(1+FAKTKOL!$E$7)^L$5,0),0)),0)))</f>
        <v>0</v>
      </c>
      <c r="M40" s="214">
        <f>IF(M$5&gt;Pil!$D$3,0,IF(FAKTKOL!$V$87=M$5,$B$40*(1+FAKTKOL!$E$7)^M$5,IF(M$5&gt;FAKTKOL!$V$87,IF(FAKTKOL!$W$87=0,0,IF(M$5-FAKTKOL!$V$87=INT((M$5-FAKTKOL!$V$87)/FAKTKOL!$W$87)*FAKTKOL!$W$87,IF(M$5&gt;FAKTKOL!$V$87,$B$40*(1+FAKTKOL!$E$7)^M$5,0),0)),0)))</f>
        <v>0</v>
      </c>
      <c r="N40" s="214">
        <f>IF(N$5&gt;Pil!$D$3,0,IF(FAKTKOL!$V$87=N$5,$B$40*(1+FAKTKOL!$E$7)^N$5,IF(N$5&gt;FAKTKOL!$V$87,IF(FAKTKOL!$W$87=0,0,IF(N$5-FAKTKOL!$V$87=INT((N$5-FAKTKOL!$V$87)/FAKTKOL!$W$87)*FAKTKOL!$W$87,IF(N$5&gt;FAKTKOL!$V$87,$B$40*(1+FAKTKOL!$E$7)^N$5,0),0)),0)))</f>
        <v>0</v>
      </c>
      <c r="O40" s="214">
        <f>IF(O$5&gt;Pil!$D$3,0,IF(FAKTKOL!$V$87=O$5,$B$40*(1+FAKTKOL!$E$7)^O$5,IF(O$5&gt;FAKTKOL!$V$87,IF(FAKTKOL!$W$87=0,0,IF(O$5-FAKTKOL!$V$87=INT((O$5-FAKTKOL!$V$87)/FAKTKOL!$W$87)*FAKTKOL!$W$87,IF(O$5&gt;FAKTKOL!$V$87,$B$40*(1+FAKTKOL!$E$7)^O$5,0),0)),0)))</f>
        <v>0</v>
      </c>
      <c r="P40" s="214">
        <f>IF(P$5&gt;Pil!$D$3,0,IF(FAKTKOL!$V$87=P$5,$B$40*(1+FAKTKOL!$E$7)^P$5,IF(P$5&gt;FAKTKOL!$V$87,IF(FAKTKOL!$W$87=0,0,IF(P$5-FAKTKOL!$V$87=INT((P$5-FAKTKOL!$V$87)/FAKTKOL!$W$87)*FAKTKOL!$W$87,IF(P$5&gt;FAKTKOL!$V$87,$B$40*(1+FAKTKOL!$E$7)^P$5,0),0)),0)))</f>
        <v>0</v>
      </c>
      <c r="Q40" s="214">
        <f>IF(Q$5&gt;Pil!$D$3,0,IF(FAKTKOL!$V$87=Q$5,$B$40*(1+FAKTKOL!$E$7)^Q$5,IF(Q$5&gt;FAKTKOL!$V$87,IF(FAKTKOL!$W$87=0,0,IF(Q$5-FAKTKOL!$V$87=INT((Q$5-FAKTKOL!$V$87)/FAKTKOL!$W$87)*FAKTKOL!$W$87,IF(Q$5&gt;FAKTKOL!$V$87,$B$40*(1+FAKTKOL!$E$7)^Q$5,0),0)),0)))</f>
        <v>0</v>
      </c>
      <c r="R40" s="214">
        <f>IF(R$5&gt;Pil!$D$3,0,IF(FAKTKOL!$V$87=R$5,$B$40*(1+FAKTKOL!$E$7)^R$5,IF(R$5&gt;FAKTKOL!$V$87,IF(FAKTKOL!$W$87=0,0,IF(R$5-FAKTKOL!$V$87=INT((R$5-FAKTKOL!$V$87)/FAKTKOL!$W$87)*FAKTKOL!$W$87,IF(R$5&gt;FAKTKOL!$V$87,$B$40*(1+FAKTKOL!$E$7)^R$5,0),0)),0)))</f>
        <v>0</v>
      </c>
      <c r="S40" s="214">
        <f>IF(S$5&gt;Pil!$D$3,0,IF(FAKTKOL!$V$87=S$5,$B$40*(1+FAKTKOL!$E$7)^S$5,IF(S$5&gt;FAKTKOL!$V$87,IF(FAKTKOL!$W$87=0,0,IF(S$5-FAKTKOL!$V$87=INT((S$5-FAKTKOL!$V$87)/FAKTKOL!$W$87)*FAKTKOL!$W$87,IF(S$5&gt;FAKTKOL!$V$87,$B$40*(1+FAKTKOL!$E$7)^S$5,0),0)),0)))</f>
        <v>0</v>
      </c>
      <c r="T40" s="214">
        <f>IF(T$5&gt;Pil!$D$3,0,IF(FAKTKOL!$V$87=T$5,$B$40*(1+FAKTKOL!$E$7)^T$5,IF(T$5&gt;FAKTKOL!$V$87,IF(FAKTKOL!$W$87=0,0,IF(T$5-FAKTKOL!$V$87=INT((T$5-FAKTKOL!$V$87)/FAKTKOL!$W$87)*FAKTKOL!$W$87,IF(T$5&gt;FAKTKOL!$V$87,$B$40*(1+FAKTKOL!$E$7)^T$5,0),0)),0)))</f>
        <v>0</v>
      </c>
      <c r="U40" s="152">
        <f>IF(U$5&gt;Pil!$D$3,0,IF(FAKTKOL!$V$87=U$5,$B$40*(1+FAKTKOL!$E$7)^U$5,IF(U$5&gt;FAKTKOL!$V$87,IF(FAKTKOL!$W$87=0,0,IF(U$5-FAKTKOL!$V$87=INT((U$5-FAKTKOL!$V$87)/FAKTKOL!$W$87)*FAKTKOL!$W$87,IF(U$5&gt;FAKTKOL!$V$87,$B$40*(1+FAKTKOL!$E$7)^U$5,0),0)),0)))</f>
        <v>0</v>
      </c>
      <c r="V40" s="214">
        <f>IF(V$5&gt;Pil!$D$3,0,IF(FAKTKOL!$V$87=V$5,$B$40*(1+FAKTKOL!$E$7)^V$5,IF(V$5&gt;FAKTKOL!$V$87,IF(FAKTKOL!$W$87=0,0,IF(V$5-FAKTKOL!$V$87=INT((V$5-FAKTKOL!$V$87)/FAKTKOL!$W$87)*FAKTKOL!$W$87,IF(V$5&gt;FAKTKOL!$V$87,$B$40*(1+FAKTKOL!$E$7)^V$5,0),0)),0)))</f>
        <v>0</v>
      </c>
      <c r="W40" s="152">
        <f>IF(W$5&gt;Pil!$D$3,0,IF(FAKTKOL!$V$87=W$5,$B$40*(1+FAKTKOL!$E$7)^W$5,IF(W$5&gt;FAKTKOL!$V$87,IF(FAKTKOL!$W$87=0,0,IF(W$5-FAKTKOL!$V$87=INT((W$5-FAKTKOL!$V$87)/FAKTKOL!$W$87)*FAKTKOL!$W$87,IF(W$5&gt;FAKTKOL!$V$87,$B$40*(1+FAKTKOL!$E$7)^W$5,0),0)),0)))</f>
        <v>0</v>
      </c>
      <c r="X40" s="152">
        <f>IF(X$5&gt;Pil!$D$3,0,IF(FAKTKOL!$V$87=X$5,$B$40*(1+FAKTKOL!$E$7)^X$5,IF(X$5&gt;FAKTKOL!$V$87,IF(FAKTKOL!$W$87=0,0,IF(X$5-FAKTKOL!$V$87=INT((X$5-FAKTKOL!$V$87)/FAKTKOL!$W$87)*FAKTKOL!$W$87,IF(X$5&gt;FAKTKOL!$V$87,$B$40*(1+FAKTKOL!$E$7)^X$5,0),0)),0)))</f>
        <v>0</v>
      </c>
      <c r="Y40" s="152">
        <f>IF(Y$5&gt;Pil!$D$3,0,IF(FAKTKOL!$V$87=Y$5,$B$40*(1+FAKTKOL!$E$7)^Y$5,IF(Y$5&gt;FAKTKOL!$V$87,IF(FAKTKOL!$W$87=0,0,IF(Y$5-FAKTKOL!$V$87=INT((Y$5-FAKTKOL!$V$87)/FAKTKOL!$W$87)*FAKTKOL!$W$87,IF(Y$5&gt;FAKTKOL!$V$87,$B$40*(1+FAKTKOL!$E$7)^Y$5,0),0)),0)))</f>
        <v>0</v>
      </c>
      <c r="Z40" s="152">
        <f>IF(Z$5&gt;Pil!$D$3,0,IF(FAKTKOL!$V$87=Z$5,$B$40*(1+FAKTKOL!$E$7)^Z$5,IF(Z$5&gt;FAKTKOL!$V$87,IF(FAKTKOL!$W$87=0,0,IF(Z$5-FAKTKOL!$V$87=INT((Z$5-FAKTKOL!$V$87)/FAKTKOL!$W$87)*FAKTKOL!$W$87,IF(Z$5&gt;FAKTKOL!$V$87,$B$40*(1+FAKTKOL!$E$7)^Z$5,0),0)),0)))</f>
        <v>0</v>
      </c>
      <c r="AA40" s="152">
        <f>IF(AA$5&gt;Pil!$D$3,0,IF(FAKTKOL!$V$87=AA$5,$B$40*(1+FAKTKOL!$E$7)^AA$5,IF(AA$5&gt;FAKTKOL!$V$87,IF(FAKTKOL!$W$87=0,0,IF(AA$5-FAKTKOL!$V$87=INT((AA$5-FAKTKOL!$V$87)/FAKTKOL!$W$87)*FAKTKOL!$W$87,IF(AA$5&gt;FAKTKOL!$V$87,$B$40*(1+FAKTKOL!$E$7)^AA$5,0),0)),0)))</f>
        <v>0</v>
      </c>
      <c r="AB40" s="152">
        <f>IF(AB$5&gt;Pil!$D$3,0,IF(FAKTKOL!$V$87=AB$5,$B$40*(1+FAKTKOL!$E$7)^AB$5,IF(AB$5&gt;FAKTKOL!$V$87,IF(FAKTKOL!$W$87=0,0,IF(AB$5-FAKTKOL!$V$87=INT((AB$5-FAKTKOL!$V$87)/FAKTKOL!$W$87)*FAKTKOL!$W$87,IF(AB$5&gt;FAKTKOL!$V$87,$B$40*(1+FAKTKOL!$E$7)^AB$5,0),0)),0)))</f>
        <v>0</v>
      </c>
      <c r="AC40" s="152">
        <f>IF(AC$5&gt;Pil!$D$3,0,IF(FAKTKOL!$V$87=AC$5,$B$40*(1+FAKTKOL!$E$7)^AC$5,IF(AC$5&gt;FAKTKOL!$V$87,IF(FAKTKOL!$W$87=0,0,IF(AC$5-FAKTKOL!$V$87=INT((AC$5-FAKTKOL!$V$87)/FAKTKOL!$W$87)*FAKTKOL!$W$87,IF(AC$5&gt;FAKTKOL!$V$87,$B$40*(1+FAKTKOL!$E$7)^AC$5,0),0)),0)))</f>
        <v>0</v>
      </c>
      <c r="AD40" s="152">
        <f>IF(AD$5&gt;Pil!$D$3,0,IF(FAKTKOL!$V$87=AD$5,$B$40*(1+FAKTKOL!$E$7)^AD$5,IF(AD$5&gt;FAKTKOL!$V$87,IF(FAKTKOL!$W$87=0,0,IF(AD$5-FAKTKOL!$V$87=INT((AD$5-FAKTKOL!$V$87)/FAKTKOL!$W$87)*FAKTKOL!$W$87,IF(AD$5&gt;FAKTKOL!$V$87,$B$40*(1+FAKTKOL!$E$7)^AD$5,0),0)),0)))</f>
        <v>0</v>
      </c>
      <c r="AE40" s="152">
        <f>IF(AE$5&gt;Pil!$D$3,0,IF(FAKTKOL!$V$87=AE$5,$B$40*(1+FAKTKOL!$E$7)^AE$5,IF(AE$5&gt;FAKTKOL!$V$87,IF(FAKTKOL!$W$87=0,0,IF(AE$5-FAKTKOL!$V$87=INT((AE$5-FAKTKOL!$V$87)/FAKTKOL!$W$87)*FAKTKOL!$W$87,IF(AE$5&gt;FAKTKOL!$V$87,$B$40*(1+FAKTKOL!$E$7)^AE$5,0),0)),0)))</f>
        <v>0</v>
      </c>
      <c r="AF40" s="152">
        <f>IF(AF$5&gt;Pil!$D$3,0,IF(FAKTKOL!$V$87=AF$5,$B$40*(1+FAKTKOL!$E$7)^AF$5,IF(AF$5&gt;FAKTKOL!$V$87,IF(FAKTKOL!$W$87=0,0,IF(AF$5-FAKTKOL!$V$87=INT((AF$5-FAKTKOL!$V$87)/FAKTKOL!$W$87)*FAKTKOL!$W$87,IF(AF$5&gt;FAKTKOL!$V$87,$B$40*(1+FAKTKOL!$E$7)^AF$5,0),0)),0)))</f>
        <v>0</v>
      </c>
      <c r="AG40" s="152">
        <f>IF(AG$5&gt;Pil!$D$3,0,IF(FAKTKOL!$V$87=AG$5,$B$40*(1+FAKTKOL!$E$7)^AG$5,IF(AG$5&gt;FAKTKOL!$V$87,IF(FAKTKOL!$W$87=0,0,IF(AG$5-FAKTKOL!$V$87=INT((AG$5-FAKTKOL!$V$87)/FAKTKOL!$W$87)*FAKTKOL!$W$87,IF(AG$5&gt;FAKTKOL!$V$87,$B$40*(1+FAKTKOL!$E$7)^AG$5,0),0)),0)))</f>
        <v>0</v>
      </c>
      <c r="AH40" s="152">
        <f>IF(AH$5&gt;Pil!$D$3,0,IF(FAKTKOL!$V$87=AH$5,$B$40*(1+FAKTKOL!$E$7)^AH$5,IF(AH$5&gt;FAKTKOL!$V$87,IF(FAKTKOL!$W$87=0,0,IF(AH$5-FAKTKOL!$V$87=INT((AH$5-FAKTKOL!$V$87)/FAKTKOL!$W$87)*FAKTKOL!$W$87,IF(AH$5&gt;FAKTKOL!$V$87,$B$40*(1+FAKTKOL!$E$7)^AH$5,0),0)),0)))</f>
        <v>0</v>
      </c>
    </row>
    <row r="41" spans="1:34" x14ac:dyDescent="0.2">
      <c r="A41" s="3" t="str">
        <f>FAKTKOL!P90</f>
        <v>Ukrudtsbek. strigling, år 0</v>
      </c>
      <c r="B41" s="3">
        <f>Pil!F50*Pil!E50</f>
        <v>700</v>
      </c>
      <c r="D41" s="152">
        <f>IF(D$5&gt;Pil!$D$3,0,IF(FAKTKOL!$V$90=D$5,$B$41*(1+FAKTKOL!$E$7)^D$5,IF(D$5&gt;FAKTKOL!$V$90,IF(FAKTKOL!$W$90=0,0,IF(D$5-FAKTKOL!$V$90=INT((D$5-FAKTKOL!$V$90)/FAKTKOL!$W$90)*FAKTKOL!$W$90,IF(D$5&gt;FAKTKOL!$V$90,$B$41*(1+FAKTKOL!$E$7)^D$5,0),0)),0)))</f>
        <v>700</v>
      </c>
      <c r="E41" s="152">
        <f>IF(E$5&gt;Pil!$D$3,0,IF(FAKTKOL!$V$90=E$5,$B$41*(1+FAKTKOL!$E$7)^E$5,IF(E$5&gt;FAKTKOL!$V$90,IF(FAKTKOL!$W$90=0,0,IF(E$5-FAKTKOL!$V$90=INT((E$5-FAKTKOL!$V$90)/FAKTKOL!$W$90)*FAKTKOL!$W$90,IF(E$5&gt;FAKTKOL!$V$90,$B$41*(1+FAKTKOL!$E$7)^E$5,0),0)),0)))</f>
        <v>0</v>
      </c>
      <c r="F41" s="152">
        <f>IF(F$5&gt;Pil!$D$3,0,IF(FAKTKOL!$V$90=F$5,$B$41*(1+FAKTKOL!$E$7)^F$5,IF(F$5&gt;FAKTKOL!$V$90,IF(FAKTKOL!$W$90=0,0,IF(F$5-FAKTKOL!$V$90=INT((F$5-FAKTKOL!$V$90)/FAKTKOL!$W$90)*FAKTKOL!$W$90,IF(F$5&gt;FAKTKOL!$V$90,$B$41*(1+FAKTKOL!$E$7)^F$5,0),0)),0)))</f>
        <v>0</v>
      </c>
      <c r="G41" s="214">
        <f>IF(G$5&gt;Pil!$D$3,0,IF(FAKTKOL!$V$90=G$5,$B$41*(1+FAKTKOL!$E$7)^G$5,IF(G$5&gt;FAKTKOL!$V$90,IF(FAKTKOL!$W$90=0,0,IF(G$5-FAKTKOL!$V$90=INT((G$5-FAKTKOL!$V$90)/FAKTKOL!$W$90)*FAKTKOL!$W$90,IF(G$5&gt;FAKTKOL!$V$90,$B$41*(1+FAKTKOL!$E$7)^G$5,0),0)),0)))</f>
        <v>0</v>
      </c>
      <c r="H41" s="214">
        <f>IF(H$5&gt;Pil!$D$3,0,IF(FAKTKOL!$V$90=H$5,$B$41*(1+FAKTKOL!$E$7)^H$5,IF(H$5&gt;FAKTKOL!$V$90,IF(FAKTKOL!$W$90=0,0,IF(H$5-FAKTKOL!$V$90=INT((H$5-FAKTKOL!$V$90)/FAKTKOL!$W$90)*FAKTKOL!$W$90,IF(H$5&gt;FAKTKOL!$V$90,$B$41*(1+FAKTKOL!$E$7)^H$5,0),0)),0)))</f>
        <v>0</v>
      </c>
      <c r="I41" s="214">
        <f>IF(I$5&gt;Pil!$D$3,0,IF(FAKTKOL!$V$90=I$5,$B$41*(1+FAKTKOL!$E$7)^I$5,IF(I$5&gt;FAKTKOL!$V$90,IF(FAKTKOL!$W$90=0,0,IF(I$5-FAKTKOL!$V$90=INT((I$5-FAKTKOL!$V$90)/FAKTKOL!$W$90)*FAKTKOL!$W$90,IF(I$5&gt;FAKTKOL!$V$90,$B$41*(1+FAKTKOL!$E$7)^I$5,0),0)),0)))</f>
        <v>0</v>
      </c>
      <c r="J41" s="214">
        <f>IF(J$5&gt;Pil!$D$3,0,IF(FAKTKOL!$V$90=J$5,$B$41*(1+FAKTKOL!$E$7)^J$5,IF(J$5&gt;FAKTKOL!$V$90,IF(FAKTKOL!$W$90=0,0,IF(J$5-FAKTKOL!$V$90=INT((J$5-FAKTKOL!$V$90)/FAKTKOL!$W$90)*FAKTKOL!$W$90,IF(J$5&gt;FAKTKOL!$V$90,$B$41*(1+FAKTKOL!$E$7)^J$5,0),0)),0)))</f>
        <v>0</v>
      </c>
      <c r="K41" s="214">
        <f>IF(K$5&gt;Pil!$D$3,0,IF(FAKTKOL!$V$90=K$5,$B$41*(1+FAKTKOL!$E$7)^K$5,IF(K$5&gt;FAKTKOL!$V$90,IF(FAKTKOL!$W$90=0,0,IF(K$5-FAKTKOL!$V$90=INT((K$5-FAKTKOL!$V$90)/FAKTKOL!$W$90)*FAKTKOL!$W$90,IF(K$5&gt;FAKTKOL!$V$90,$B$41*(1+FAKTKOL!$E$7)^K$5,0),0)),0)))</f>
        <v>0</v>
      </c>
      <c r="L41" s="214">
        <f>IF(L$5&gt;Pil!$D$3,0,IF(FAKTKOL!$V$90=L$5,$B$41*(1+FAKTKOL!$E$7)^L$5,IF(L$5&gt;FAKTKOL!$V$90,IF(FAKTKOL!$W$90=0,0,IF(L$5-FAKTKOL!$V$90=INT((L$5-FAKTKOL!$V$90)/FAKTKOL!$W$90)*FAKTKOL!$W$90,IF(L$5&gt;FAKTKOL!$V$90,$B$41*(1+FAKTKOL!$E$7)^L$5,0),0)),0)))</f>
        <v>0</v>
      </c>
      <c r="M41" s="214">
        <f>IF(M$5&gt;Pil!$D$3,0,IF(FAKTKOL!$V$90=M$5,$B$41*(1+FAKTKOL!$E$7)^M$5,IF(M$5&gt;FAKTKOL!$V$90,IF(FAKTKOL!$W$90=0,0,IF(M$5-FAKTKOL!$V$90=INT((M$5-FAKTKOL!$V$90)/FAKTKOL!$W$90)*FAKTKOL!$W$90,IF(M$5&gt;FAKTKOL!$V$90,$B$41*(1+FAKTKOL!$E$7)^M$5,0),0)),0)))</f>
        <v>0</v>
      </c>
      <c r="N41" s="214">
        <f>IF(N$5&gt;Pil!$D$3,0,IF(FAKTKOL!$V$90=N$5,$B$41*(1+FAKTKOL!$E$7)^N$5,IF(N$5&gt;FAKTKOL!$V$90,IF(FAKTKOL!$W$90=0,0,IF(N$5-FAKTKOL!$V$90=INT((N$5-FAKTKOL!$V$90)/FAKTKOL!$W$90)*FAKTKOL!$W$90,IF(N$5&gt;FAKTKOL!$V$90,$B$41*(1+FAKTKOL!$E$7)^N$5,0),0)),0)))</f>
        <v>0</v>
      </c>
      <c r="O41" s="214">
        <f>IF(O$5&gt;Pil!$D$3,0,IF(FAKTKOL!$V$90=O$5,$B$41*(1+FAKTKOL!$E$7)^O$5,IF(O$5&gt;FAKTKOL!$V$90,IF(FAKTKOL!$W$90=0,0,IF(O$5-FAKTKOL!$V$90=INT((O$5-FAKTKOL!$V$90)/FAKTKOL!$W$90)*FAKTKOL!$W$90,IF(O$5&gt;FAKTKOL!$V$90,$B$41*(1+FAKTKOL!$E$7)^O$5,0),0)),0)))</f>
        <v>0</v>
      </c>
      <c r="P41" s="214">
        <f>IF(P$5&gt;Pil!$D$3,0,IF(FAKTKOL!$V$90=P$5,$B$41*(1+FAKTKOL!$E$7)^P$5,IF(P$5&gt;FAKTKOL!$V$90,IF(FAKTKOL!$W$90=0,0,IF(P$5-FAKTKOL!$V$90=INT((P$5-FAKTKOL!$V$90)/FAKTKOL!$W$90)*FAKTKOL!$W$90,IF(P$5&gt;FAKTKOL!$V$90,$B$41*(1+FAKTKOL!$E$7)^P$5,0),0)),0)))</f>
        <v>0</v>
      </c>
      <c r="Q41" s="214">
        <f>IF(Q$5&gt;Pil!$D$3,0,IF(FAKTKOL!$V$90=Q$5,$B$41*(1+FAKTKOL!$E$7)^Q$5,IF(Q$5&gt;FAKTKOL!$V$90,IF(FAKTKOL!$W$90=0,0,IF(Q$5-FAKTKOL!$V$90=INT((Q$5-FAKTKOL!$V$90)/FAKTKOL!$W$90)*FAKTKOL!$W$90,IF(Q$5&gt;FAKTKOL!$V$90,$B$41*(1+FAKTKOL!$E$7)^Q$5,0),0)),0)))</f>
        <v>0</v>
      </c>
      <c r="R41" s="214">
        <f>IF(R$5&gt;Pil!$D$3,0,IF(FAKTKOL!$V$90=R$5,$B$41*(1+FAKTKOL!$E$7)^R$5,IF(R$5&gt;FAKTKOL!$V$90,IF(FAKTKOL!$W$90=0,0,IF(R$5-FAKTKOL!$V$90=INT((R$5-FAKTKOL!$V$90)/FAKTKOL!$W$90)*FAKTKOL!$W$90,IF(R$5&gt;FAKTKOL!$V$90,$B$41*(1+FAKTKOL!$E$7)^R$5,0),0)),0)))</f>
        <v>0</v>
      </c>
      <c r="S41" s="214">
        <f>IF(S$5&gt;Pil!$D$3,0,IF(FAKTKOL!$V$90=S$5,$B$41*(1+FAKTKOL!$E$7)^S$5,IF(S$5&gt;FAKTKOL!$V$90,IF(FAKTKOL!$W$90=0,0,IF(S$5-FAKTKOL!$V$90=INT((S$5-FAKTKOL!$V$90)/FAKTKOL!$W$90)*FAKTKOL!$W$90,IF(S$5&gt;FAKTKOL!$V$90,$B$41*(1+FAKTKOL!$E$7)^S$5,0),0)),0)))</f>
        <v>0</v>
      </c>
      <c r="T41" s="214">
        <f>IF(T$5&gt;Pil!$D$3,0,IF(FAKTKOL!$V$90=T$5,$B$41*(1+FAKTKOL!$E$7)^T$5,IF(T$5&gt;FAKTKOL!$V$90,IF(FAKTKOL!$W$90=0,0,IF(T$5-FAKTKOL!$V$90=INT((T$5-FAKTKOL!$V$90)/FAKTKOL!$W$90)*FAKTKOL!$W$90,IF(T$5&gt;FAKTKOL!$V$90,$B$41*(1+FAKTKOL!$E$7)^T$5,0),0)),0)))</f>
        <v>0</v>
      </c>
      <c r="U41" s="152">
        <f>IF(U$5&gt;Pil!$D$3,0,IF(FAKTKOL!$V$90=U$5,$B$41*(1+FAKTKOL!$E$7)^U$5,IF(U$5&gt;FAKTKOL!$V$90,IF(FAKTKOL!$W$90=0,0,IF(U$5-FAKTKOL!$V$90=INT((U$5-FAKTKOL!$V$90)/FAKTKOL!$W$90)*FAKTKOL!$W$90,IF(U$5&gt;FAKTKOL!$V$90,$B$41*(1+FAKTKOL!$E$7)^U$5,0),0)),0)))</f>
        <v>0</v>
      </c>
      <c r="V41" s="214">
        <f>IF(V$5&gt;Pil!$D$3,0,IF(FAKTKOL!$V$90=V$5,$B$41*(1+FAKTKOL!$E$7)^V$5,IF(V$5&gt;FAKTKOL!$V$90,IF(FAKTKOL!$W$90=0,0,IF(V$5-FAKTKOL!$V$90=INT((V$5-FAKTKOL!$V$90)/FAKTKOL!$W$90)*FAKTKOL!$W$90,IF(V$5&gt;FAKTKOL!$V$90,$B$41*(1+FAKTKOL!$E$7)^V$5,0),0)),0)))</f>
        <v>0</v>
      </c>
      <c r="W41" s="152">
        <f>IF(W$5&gt;Pil!$D$3,0,IF(FAKTKOL!$V$90=W$5,$B$41*(1+FAKTKOL!$E$7)^W$5,IF(W$5&gt;FAKTKOL!$V$90,IF(FAKTKOL!$W$90=0,0,IF(W$5-FAKTKOL!$V$90=INT((W$5-FAKTKOL!$V$90)/FAKTKOL!$W$90)*FAKTKOL!$W$90,IF(W$5&gt;FAKTKOL!$V$90,$B$41*(1+FAKTKOL!$E$7)^W$5,0),0)),0)))</f>
        <v>0</v>
      </c>
      <c r="X41" s="152">
        <f>IF(X$5&gt;Pil!$D$3,0,IF(FAKTKOL!$V$90=X$5,$B$41*(1+FAKTKOL!$E$7)^X$5,IF(X$5&gt;FAKTKOL!$V$90,IF(FAKTKOL!$W$90=0,0,IF(X$5-FAKTKOL!$V$90=INT((X$5-FAKTKOL!$V$90)/FAKTKOL!$W$90)*FAKTKOL!$W$90,IF(X$5&gt;FAKTKOL!$V$90,$B$41*(1+FAKTKOL!$E$7)^X$5,0),0)),0)))</f>
        <v>0</v>
      </c>
      <c r="Y41" s="152">
        <f>IF(Y$5&gt;Pil!$D$3,0,IF(FAKTKOL!$V$90=Y$5,$B$41*(1+FAKTKOL!$E$7)^Y$5,IF(Y$5&gt;FAKTKOL!$V$90,IF(FAKTKOL!$W$90=0,0,IF(Y$5-FAKTKOL!$V$90=INT((Y$5-FAKTKOL!$V$90)/FAKTKOL!$W$90)*FAKTKOL!$W$90,IF(Y$5&gt;FAKTKOL!$V$90,$B$41*(1+FAKTKOL!$E$7)^Y$5,0),0)),0)))</f>
        <v>0</v>
      </c>
      <c r="Z41" s="152">
        <f>IF(Z$5&gt;Pil!$D$3,0,IF(FAKTKOL!$V$90=Z$5,$B$41*(1+FAKTKOL!$E$7)^Z$5,IF(Z$5&gt;FAKTKOL!$V$90,IF(FAKTKOL!$W$90=0,0,IF(Z$5-FAKTKOL!$V$90=INT((Z$5-FAKTKOL!$V$90)/FAKTKOL!$W$90)*FAKTKOL!$W$90,IF(Z$5&gt;FAKTKOL!$V$90,$B$41*(1+FAKTKOL!$E$7)^Z$5,0),0)),0)))</f>
        <v>0</v>
      </c>
      <c r="AA41" s="152">
        <f>IF(AA$5&gt;Pil!$D$3,0,IF(FAKTKOL!$V$90=AA$5,$B$41*(1+FAKTKOL!$E$7)^AA$5,IF(AA$5&gt;FAKTKOL!$V$90,IF(FAKTKOL!$W$90=0,0,IF(AA$5-FAKTKOL!$V$90=INT((AA$5-FAKTKOL!$V$90)/FAKTKOL!$W$90)*FAKTKOL!$W$90,IF(AA$5&gt;FAKTKOL!$V$90,$B$41*(1+FAKTKOL!$E$7)^AA$5,0),0)),0)))</f>
        <v>0</v>
      </c>
      <c r="AB41" s="152">
        <f>IF(AB$5&gt;Pil!$D$3,0,IF(FAKTKOL!$V$90=AB$5,$B$41*(1+FAKTKOL!$E$7)^AB$5,IF(AB$5&gt;FAKTKOL!$V$90,IF(FAKTKOL!$W$90=0,0,IF(AB$5-FAKTKOL!$V$90=INT((AB$5-FAKTKOL!$V$90)/FAKTKOL!$W$90)*FAKTKOL!$W$90,IF(AB$5&gt;FAKTKOL!$V$90,$B$41*(1+FAKTKOL!$E$7)^AB$5,0),0)),0)))</f>
        <v>0</v>
      </c>
      <c r="AC41" s="152">
        <f>IF(AC$5&gt;Pil!$D$3,0,IF(FAKTKOL!$V$90=AC$5,$B$41*(1+FAKTKOL!$E$7)^AC$5,IF(AC$5&gt;FAKTKOL!$V$90,IF(FAKTKOL!$W$90=0,0,IF(AC$5-FAKTKOL!$V$90=INT((AC$5-FAKTKOL!$V$90)/FAKTKOL!$W$90)*FAKTKOL!$W$90,IF(AC$5&gt;FAKTKOL!$V$90,$B$41*(1+FAKTKOL!$E$7)^AC$5,0),0)),0)))</f>
        <v>0</v>
      </c>
      <c r="AD41" s="152">
        <f>IF(AD$5&gt;Pil!$D$3,0,IF(FAKTKOL!$V$90=AD$5,$B$41*(1+FAKTKOL!$E$7)^AD$5,IF(AD$5&gt;FAKTKOL!$V$90,IF(FAKTKOL!$W$90=0,0,IF(AD$5-FAKTKOL!$V$90=INT((AD$5-FAKTKOL!$V$90)/FAKTKOL!$W$90)*FAKTKOL!$W$90,IF(AD$5&gt;FAKTKOL!$V$90,$B$41*(1+FAKTKOL!$E$7)^AD$5,0),0)),0)))</f>
        <v>0</v>
      </c>
      <c r="AE41" s="152">
        <f>IF(AE$5&gt;Pil!$D$3,0,IF(FAKTKOL!$V$90=AE$5,$B$41*(1+FAKTKOL!$E$7)^AE$5,IF(AE$5&gt;FAKTKOL!$V$90,IF(FAKTKOL!$W$90=0,0,IF(AE$5-FAKTKOL!$V$90=INT((AE$5-FAKTKOL!$V$90)/FAKTKOL!$W$90)*FAKTKOL!$W$90,IF(AE$5&gt;FAKTKOL!$V$90,$B$41*(1+FAKTKOL!$E$7)^AE$5,0),0)),0)))</f>
        <v>0</v>
      </c>
      <c r="AF41" s="152">
        <f>IF(AF$5&gt;Pil!$D$3,0,IF(FAKTKOL!$V$90=AF$5,$B$41*(1+FAKTKOL!$E$7)^AF$5,IF(AF$5&gt;FAKTKOL!$V$90,IF(FAKTKOL!$W$90=0,0,IF(AF$5-FAKTKOL!$V$90=INT((AF$5-FAKTKOL!$V$90)/FAKTKOL!$W$90)*FAKTKOL!$W$90,IF(AF$5&gt;FAKTKOL!$V$90,$B$41*(1+FAKTKOL!$E$7)^AF$5,0),0)),0)))</f>
        <v>0</v>
      </c>
      <c r="AG41" s="152">
        <f>IF(AG$5&gt;Pil!$D$3,0,IF(FAKTKOL!$V$90=AG$5,$B$41*(1+FAKTKOL!$E$7)^AG$5,IF(AG$5&gt;FAKTKOL!$V$90,IF(FAKTKOL!$W$90=0,0,IF(AG$5-FAKTKOL!$V$90=INT((AG$5-FAKTKOL!$V$90)/FAKTKOL!$W$90)*FAKTKOL!$W$90,IF(AG$5&gt;FAKTKOL!$V$90,$B$41*(1+FAKTKOL!$E$7)^AG$5,0),0)),0)))</f>
        <v>0</v>
      </c>
      <c r="AH41" s="152">
        <f>IF(AH$5&gt;Pil!$D$3,0,IF(FAKTKOL!$V$90=AH$5,$B$41*(1+FAKTKOL!$E$7)^AH$5,IF(AH$5&gt;FAKTKOL!$V$90,IF(FAKTKOL!$W$90=0,0,IF(AH$5-FAKTKOL!$V$90=INT((AH$5-FAKTKOL!$V$90)/FAKTKOL!$W$90)*FAKTKOL!$W$90,IF(AH$5&gt;FAKTKOL!$V$90,$B$41*(1+FAKTKOL!$E$7)^AH$5,0),0)),0)))</f>
        <v>0</v>
      </c>
    </row>
    <row r="42" spans="1:34" x14ac:dyDescent="0.2">
      <c r="A42" s="3" t="str">
        <f>FAKTKOL!P91</f>
        <v>Ukrudtsbek. strigling, år 1</v>
      </c>
      <c r="B42" s="3">
        <f>Pil!F51*Pil!E51</f>
        <v>0</v>
      </c>
      <c r="D42" s="152">
        <f>IF(D$5&gt;Pil!$D$3,0,IF(FAKTKOL!$V$91=D$5,$B$42*(1+FAKTKOL!$E$7)^D$5,IF(D$5&gt;FAKTKOL!$V$91,IF(FAKTKOL!$W$91=0,0,IF(D$5-FAKTKOL!$V$91=INT((D$5-FAKTKOL!$V$91)/FAKTKOL!$W$91)*FAKTKOL!$W$91,IF(D$5&gt;FAKTKOL!$V$91,$B$42*(1+FAKTKOL!$E$7)^D$5,0),0)),0)))</f>
        <v>0</v>
      </c>
      <c r="E42" s="152">
        <f>IF(E$5&gt;Pil!$D$3,0,IF(FAKTKOL!$V$91=E$5,$B$42*(1+FAKTKOL!$E$7)^E$5,IF(E$5&gt;FAKTKOL!$V$91,IF(FAKTKOL!$W$91=0,0,IF(E$5-FAKTKOL!$V$91=INT((E$5-FAKTKOL!$V$91)/FAKTKOL!$W$91)*FAKTKOL!$W$91,IF(E$5&gt;FAKTKOL!$V$91,$B$42*(1+FAKTKOL!$E$7)^E$5,0),0)),0)))</f>
        <v>0</v>
      </c>
      <c r="F42" s="152">
        <f>IF(F$5&gt;Pil!$D$3,0,IF(FAKTKOL!$V$91=F$5,$B$42*(1+FAKTKOL!$E$7)^F$5,IF(F$5&gt;FAKTKOL!$V$91,IF(FAKTKOL!$W$91=0,0,IF(F$5-FAKTKOL!$V$91=INT((F$5-FAKTKOL!$V$91)/FAKTKOL!$W$91)*FAKTKOL!$W$91,IF(F$5&gt;FAKTKOL!$V$91,$B$42*(1+FAKTKOL!$E$7)^F$5,0),0)),0)))</f>
        <v>0</v>
      </c>
      <c r="G42" s="214">
        <f>IF(G$5&gt;Pil!$D$3,0,IF(FAKTKOL!$V$91=G$5,$B$42*(1+FAKTKOL!$E$7)^G$5,IF(G$5&gt;FAKTKOL!$V$91,IF(FAKTKOL!$W$91=0,0,IF(G$5-FAKTKOL!$V$91=INT((G$5-FAKTKOL!$V$91)/FAKTKOL!$W$91)*FAKTKOL!$W$91,IF(G$5&gt;FAKTKOL!$V$91,$B$42*(1+FAKTKOL!$E$7)^G$5,0),0)),0)))</f>
        <v>0</v>
      </c>
      <c r="H42" s="214">
        <f>IF(H$5&gt;Pil!$D$3,0,IF(FAKTKOL!$V$91=H$5,$B$42*(1+FAKTKOL!$E$7)^H$5,IF(H$5&gt;FAKTKOL!$V$91,IF(FAKTKOL!$W$91=0,0,IF(H$5-FAKTKOL!$V$91=INT((H$5-FAKTKOL!$V$91)/FAKTKOL!$W$91)*FAKTKOL!$W$91,IF(H$5&gt;FAKTKOL!$V$91,$B$42*(1+FAKTKOL!$E$7)^H$5,0),0)),0)))</f>
        <v>0</v>
      </c>
      <c r="I42" s="214">
        <f>IF(I$5&gt;Pil!$D$3,0,IF(FAKTKOL!$V$91=I$5,$B$42*(1+FAKTKOL!$E$7)^I$5,IF(I$5&gt;FAKTKOL!$V$91,IF(FAKTKOL!$W$91=0,0,IF(I$5-FAKTKOL!$V$91=INT((I$5-FAKTKOL!$V$91)/FAKTKOL!$W$91)*FAKTKOL!$W$91,IF(I$5&gt;FAKTKOL!$V$91,$B$42*(1+FAKTKOL!$E$7)^I$5,0),0)),0)))</f>
        <v>0</v>
      </c>
      <c r="J42" s="214">
        <f>IF(J$5&gt;Pil!$D$3,0,IF(FAKTKOL!$V$91=J$5,$B$42*(1+FAKTKOL!$E$7)^J$5,IF(J$5&gt;FAKTKOL!$V$91,IF(FAKTKOL!$W$91=0,0,IF(J$5-FAKTKOL!$V$91=INT((J$5-FAKTKOL!$V$91)/FAKTKOL!$W$91)*FAKTKOL!$W$91,IF(J$5&gt;FAKTKOL!$V$91,$B$42*(1+FAKTKOL!$E$7)^J$5,0),0)),0)))</f>
        <v>0</v>
      </c>
      <c r="K42" s="214">
        <f>IF(K$5&gt;Pil!$D$3,0,IF(FAKTKOL!$V$91=K$5,$B$42*(1+FAKTKOL!$E$7)^K$5,IF(K$5&gt;FAKTKOL!$V$91,IF(FAKTKOL!$W$91=0,0,IF(K$5-FAKTKOL!$V$91=INT((K$5-FAKTKOL!$V$91)/FAKTKOL!$W$91)*FAKTKOL!$W$91,IF(K$5&gt;FAKTKOL!$V$91,$B$42*(1+FAKTKOL!$E$7)^K$5,0),0)),0)))</f>
        <v>0</v>
      </c>
      <c r="L42" s="214">
        <f>IF(L$5&gt;Pil!$D$3,0,IF(FAKTKOL!$V$91=L$5,$B$42*(1+FAKTKOL!$E$7)^L$5,IF(L$5&gt;FAKTKOL!$V$91,IF(FAKTKOL!$W$91=0,0,IF(L$5-FAKTKOL!$V$91=INT((L$5-FAKTKOL!$V$91)/FAKTKOL!$W$91)*FAKTKOL!$W$91,IF(L$5&gt;FAKTKOL!$V$91,$B$42*(1+FAKTKOL!$E$7)^L$5,0),0)),0)))</f>
        <v>0</v>
      </c>
      <c r="M42" s="214">
        <f>IF(M$5&gt;Pil!$D$3,0,IF(FAKTKOL!$V$91=M$5,$B$42*(1+FAKTKOL!$E$7)^M$5,IF(M$5&gt;FAKTKOL!$V$91,IF(FAKTKOL!$W$91=0,0,IF(M$5-FAKTKOL!$V$91=INT((M$5-FAKTKOL!$V$91)/FAKTKOL!$W$91)*FAKTKOL!$W$91,IF(M$5&gt;FAKTKOL!$V$91,$B$42*(1+FAKTKOL!$E$7)^M$5,0),0)),0)))</f>
        <v>0</v>
      </c>
      <c r="N42" s="214">
        <f>IF(N$5&gt;Pil!$D$3,0,IF(FAKTKOL!$V$91=N$5,$B$42*(1+FAKTKOL!$E$7)^N$5,IF(N$5&gt;FAKTKOL!$V$91,IF(FAKTKOL!$W$91=0,0,IF(N$5-FAKTKOL!$V$91=INT((N$5-FAKTKOL!$V$91)/FAKTKOL!$W$91)*FAKTKOL!$W$91,IF(N$5&gt;FAKTKOL!$V$91,$B$42*(1+FAKTKOL!$E$7)^N$5,0),0)),0)))</f>
        <v>0</v>
      </c>
      <c r="O42" s="214">
        <f>IF(O$5&gt;Pil!$D$3,0,IF(FAKTKOL!$V$91=O$5,$B$42*(1+FAKTKOL!$E$7)^O$5,IF(O$5&gt;FAKTKOL!$V$91,IF(FAKTKOL!$W$91=0,0,IF(O$5-FAKTKOL!$V$91=INT((O$5-FAKTKOL!$V$91)/FAKTKOL!$W$91)*FAKTKOL!$W$91,IF(O$5&gt;FAKTKOL!$V$91,$B$42*(1+FAKTKOL!$E$7)^O$5,0),0)),0)))</f>
        <v>0</v>
      </c>
      <c r="P42" s="214">
        <f>IF(P$5&gt;Pil!$D$3,0,IF(FAKTKOL!$V$91=P$5,$B$42*(1+FAKTKOL!$E$7)^P$5,IF(P$5&gt;FAKTKOL!$V$91,IF(FAKTKOL!$W$91=0,0,IF(P$5-FAKTKOL!$V$91=INT((P$5-FAKTKOL!$V$91)/FAKTKOL!$W$91)*FAKTKOL!$W$91,IF(P$5&gt;FAKTKOL!$V$91,$B$42*(1+FAKTKOL!$E$7)^P$5,0),0)),0)))</f>
        <v>0</v>
      </c>
      <c r="Q42" s="214">
        <f>IF(Q$5&gt;Pil!$D$3,0,IF(FAKTKOL!$V$91=Q$5,$B$42*(1+FAKTKOL!$E$7)^Q$5,IF(Q$5&gt;FAKTKOL!$V$91,IF(FAKTKOL!$W$91=0,0,IF(Q$5-FAKTKOL!$V$91=INT((Q$5-FAKTKOL!$V$91)/FAKTKOL!$W$91)*FAKTKOL!$W$91,IF(Q$5&gt;FAKTKOL!$V$91,$B$42*(1+FAKTKOL!$E$7)^Q$5,0),0)),0)))</f>
        <v>0</v>
      </c>
      <c r="R42" s="214">
        <f>IF(R$5&gt;Pil!$D$3,0,IF(FAKTKOL!$V$91=R$5,$B$42*(1+FAKTKOL!$E$7)^R$5,IF(R$5&gt;FAKTKOL!$V$91,IF(FAKTKOL!$W$91=0,0,IF(R$5-FAKTKOL!$V$91=INT((R$5-FAKTKOL!$V$91)/FAKTKOL!$W$91)*FAKTKOL!$W$91,IF(R$5&gt;FAKTKOL!$V$91,$B$42*(1+FAKTKOL!$E$7)^R$5,0),0)),0)))</f>
        <v>0</v>
      </c>
      <c r="S42" s="214">
        <f>IF(S$5&gt;Pil!$D$3,0,IF(FAKTKOL!$V$91=S$5,$B$42*(1+FAKTKOL!$E$7)^S$5,IF(S$5&gt;FAKTKOL!$V$91,IF(FAKTKOL!$W$91=0,0,IF(S$5-FAKTKOL!$V$91=INT((S$5-FAKTKOL!$V$91)/FAKTKOL!$W$91)*FAKTKOL!$W$91,IF(S$5&gt;FAKTKOL!$V$91,$B$42*(1+FAKTKOL!$E$7)^S$5,0),0)),0)))</f>
        <v>0</v>
      </c>
      <c r="T42" s="214">
        <f>IF(T$5&gt;Pil!$D$3,0,IF(FAKTKOL!$V$91=T$5,$B$42*(1+FAKTKOL!$E$7)^T$5,IF(T$5&gt;FAKTKOL!$V$91,IF(FAKTKOL!$W$91=0,0,IF(T$5-FAKTKOL!$V$91=INT((T$5-FAKTKOL!$V$91)/FAKTKOL!$W$91)*FAKTKOL!$W$91,IF(T$5&gt;FAKTKOL!$V$91,$B$42*(1+FAKTKOL!$E$7)^T$5,0),0)),0)))</f>
        <v>0</v>
      </c>
      <c r="U42" s="152">
        <f>IF(U$5&gt;Pil!$D$3,0,IF(FAKTKOL!$V$91=U$5,$B$42*(1+FAKTKOL!$E$7)^U$5,IF(U$5&gt;FAKTKOL!$V$91,IF(FAKTKOL!$W$91=0,0,IF(U$5-FAKTKOL!$V$91=INT((U$5-FAKTKOL!$V$91)/FAKTKOL!$W$91)*FAKTKOL!$W$91,IF(U$5&gt;FAKTKOL!$V$91,$B$42*(1+FAKTKOL!$E$7)^U$5,0),0)),0)))</f>
        <v>0</v>
      </c>
      <c r="V42" s="214">
        <f>IF(V$5&gt;Pil!$D$3,0,IF(FAKTKOL!$V$91=V$5,$B$42*(1+FAKTKOL!$E$7)^V$5,IF(V$5&gt;FAKTKOL!$V$91,IF(FAKTKOL!$W$91=0,0,IF(V$5-FAKTKOL!$V$91=INT((V$5-FAKTKOL!$V$91)/FAKTKOL!$W$91)*FAKTKOL!$W$91,IF(V$5&gt;FAKTKOL!$V$91,$B$42*(1+FAKTKOL!$E$7)^V$5,0),0)),0)))</f>
        <v>0</v>
      </c>
      <c r="W42" s="152">
        <f>IF(W$5&gt;Pil!$D$3,0,IF(FAKTKOL!$V$91=W$5,$B$42*(1+FAKTKOL!$E$7)^W$5,IF(W$5&gt;FAKTKOL!$V$91,IF(FAKTKOL!$W$91=0,0,IF(W$5-FAKTKOL!$V$91=INT((W$5-FAKTKOL!$V$91)/FAKTKOL!$W$91)*FAKTKOL!$W$91,IF(W$5&gt;FAKTKOL!$V$91,$B$42*(1+FAKTKOL!$E$7)^W$5,0),0)),0)))</f>
        <v>0</v>
      </c>
      <c r="X42" s="152">
        <f>IF(X$5&gt;Pil!$D$3,0,IF(FAKTKOL!$V$91=X$5,$B$42*(1+FAKTKOL!$E$7)^X$5,IF(X$5&gt;FAKTKOL!$V$91,IF(FAKTKOL!$W$91=0,0,IF(X$5-FAKTKOL!$V$91=INT((X$5-FAKTKOL!$V$91)/FAKTKOL!$W$91)*FAKTKOL!$W$91,IF(X$5&gt;FAKTKOL!$V$91,$B$42*(1+FAKTKOL!$E$7)^X$5,0),0)),0)))</f>
        <v>0</v>
      </c>
      <c r="Y42" s="152">
        <f>IF(Y$5&gt;Pil!$D$3,0,IF(FAKTKOL!$V$91=Y$5,$B$42*(1+FAKTKOL!$E$7)^Y$5,IF(Y$5&gt;FAKTKOL!$V$91,IF(FAKTKOL!$W$91=0,0,IF(Y$5-FAKTKOL!$V$91=INT((Y$5-FAKTKOL!$V$91)/FAKTKOL!$W$91)*FAKTKOL!$W$91,IF(Y$5&gt;FAKTKOL!$V$91,$B$42*(1+FAKTKOL!$E$7)^Y$5,0),0)),0)))</f>
        <v>0</v>
      </c>
      <c r="Z42" s="152">
        <f>IF(Z$5&gt;Pil!$D$3,0,IF(FAKTKOL!$V$91=Z$5,$B$42*(1+FAKTKOL!$E$7)^Z$5,IF(Z$5&gt;FAKTKOL!$V$91,IF(FAKTKOL!$W$91=0,0,IF(Z$5-FAKTKOL!$V$91=INT((Z$5-FAKTKOL!$V$91)/FAKTKOL!$W$91)*FAKTKOL!$W$91,IF(Z$5&gt;FAKTKOL!$V$91,$B$42*(1+FAKTKOL!$E$7)^Z$5,0),0)),0)))</f>
        <v>0</v>
      </c>
      <c r="AA42" s="152">
        <f>IF(AA$5&gt;Pil!$D$3,0,IF(FAKTKOL!$V$91=AA$5,$B$42*(1+FAKTKOL!$E$7)^AA$5,IF(AA$5&gt;FAKTKOL!$V$91,IF(FAKTKOL!$W$91=0,0,IF(AA$5-FAKTKOL!$V$91=INT((AA$5-FAKTKOL!$V$91)/FAKTKOL!$W$91)*FAKTKOL!$W$91,IF(AA$5&gt;FAKTKOL!$V$91,$B$42*(1+FAKTKOL!$E$7)^AA$5,0),0)),0)))</f>
        <v>0</v>
      </c>
      <c r="AB42" s="152">
        <f>IF(AB$5&gt;Pil!$D$3,0,IF(FAKTKOL!$V$91=AB$5,$B$42*(1+FAKTKOL!$E$7)^AB$5,IF(AB$5&gt;FAKTKOL!$V$91,IF(FAKTKOL!$W$91=0,0,IF(AB$5-FAKTKOL!$V$91=INT((AB$5-FAKTKOL!$V$91)/FAKTKOL!$W$91)*FAKTKOL!$W$91,IF(AB$5&gt;FAKTKOL!$V$91,$B$42*(1+FAKTKOL!$E$7)^AB$5,0),0)),0)))</f>
        <v>0</v>
      </c>
      <c r="AC42" s="152">
        <f>IF(AC$5&gt;Pil!$D$3,0,IF(FAKTKOL!$V$91=AC$5,$B$42*(1+FAKTKOL!$E$7)^AC$5,IF(AC$5&gt;FAKTKOL!$V$91,IF(FAKTKOL!$W$91=0,0,IF(AC$5-FAKTKOL!$V$91=INT((AC$5-FAKTKOL!$V$91)/FAKTKOL!$W$91)*FAKTKOL!$W$91,IF(AC$5&gt;FAKTKOL!$V$91,$B$42*(1+FAKTKOL!$E$7)^AC$5,0),0)),0)))</f>
        <v>0</v>
      </c>
      <c r="AD42" s="152">
        <f>IF(AD$5&gt;Pil!$D$3,0,IF(FAKTKOL!$V$91=AD$5,$B$42*(1+FAKTKOL!$E$7)^AD$5,IF(AD$5&gt;FAKTKOL!$V$91,IF(FAKTKOL!$W$91=0,0,IF(AD$5-FAKTKOL!$V$91=INT((AD$5-FAKTKOL!$V$91)/FAKTKOL!$W$91)*FAKTKOL!$W$91,IF(AD$5&gt;FAKTKOL!$V$91,$B$42*(1+FAKTKOL!$E$7)^AD$5,0),0)),0)))</f>
        <v>0</v>
      </c>
      <c r="AE42" s="152">
        <f>IF(AE$5&gt;Pil!$D$3,0,IF(FAKTKOL!$V$91=AE$5,$B$42*(1+FAKTKOL!$E$7)^AE$5,IF(AE$5&gt;FAKTKOL!$V$91,IF(FAKTKOL!$W$91=0,0,IF(AE$5-FAKTKOL!$V$91=INT((AE$5-FAKTKOL!$V$91)/FAKTKOL!$W$91)*FAKTKOL!$W$91,IF(AE$5&gt;FAKTKOL!$V$91,$B$42*(1+FAKTKOL!$E$7)^AE$5,0),0)),0)))</f>
        <v>0</v>
      </c>
      <c r="AF42" s="152">
        <f>IF(AF$5&gt;Pil!$D$3,0,IF(FAKTKOL!$V$91=AF$5,$B$42*(1+FAKTKOL!$E$7)^AF$5,IF(AF$5&gt;FAKTKOL!$V$91,IF(FAKTKOL!$W$91=0,0,IF(AF$5-FAKTKOL!$V$91=INT((AF$5-FAKTKOL!$V$91)/FAKTKOL!$W$91)*FAKTKOL!$W$91,IF(AF$5&gt;FAKTKOL!$V$91,$B$42*(1+FAKTKOL!$E$7)^AF$5,0),0)),0)))</f>
        <v>0</v>
      </c>
      <c r="AG42" s="152">
        <f>IF(AG$5&gt;Pil!$D$3,0,IF(FAKTKOL!$V$91=AG$5,$B$42*(1+FAKTKOL!$E$7)^AG$5,IF(AG$5&gt;FAKTKOL!$V$91,IF(FAKTKOL!$W$91=0,0,IF(AG$5-FAKTKOL!$V$91=INT((AG$5-FAKTKOL!$V$91)/FAKTKOL!$W$91)*FAKTKOL!$W$91,IF(AG$5&gt;FAKTKOL!$V$91,$B$42*(1+FAKTKOL!$E$7)^AG$5,0),0)),0)))</f>
        <v>0</v>
      </c>
      <c r="AH42" s="152">
        <f>IF(AH$5&gt;Pil!$D$3,0,IF(FAKTKOL!$V$91=AH$5,$B$42*(1+FAKTKOL!$E$7)^AH$5,IF(AH$5&gt;FAKTKOL!$V$91,IF(FAKTKOL!$W$91=0,0,IF(AH$5-FAKTKOL!$V$91=INT((AH$5-FAKTKOL!$V$91)/FAKTKOL!$W$91)*FAKTKOL!$W$91,IF(AH$5&gt;FAKTKOL!$V$91,$B$42*(1+FAKTKOL!$E$7)^AH$5,0),0)),0)))</f>
        <v>0</v>
      </c>
    </row>
    <row r="43" spans="1:34" x14ac:dyDescent="0.2">
      <c r="A43" s="3" t="str">
        <f>FAKTKOL!P92</f>
        <v>Ukrudtsbek. radrensning, år 0</v>
      </c>
      <c r="B43" s="3">
        <f>Pil!F52*Pil!E52</f>
        <v>425</v>
      </c>
      <c r="D43" s="152">
        <f>IF(D$5&gt;Pil!$D$3,0,IF(FAKTKOL!$V$92=D$5,$B$43*(1+FAKTKOL!$E$7)^D$5,IF(D$5&gt;FAKTKOL!$V$92,IF(FAKTKOL!$W$92=0,0,IF(D$5-FAKTKOL!$V$92=INT((D$5-FAKTKOL!$V$92)/FAKTKOL!$W$92)*FAKTKOL!$W$92,IF(D$5&gt;FAKTKOL!$V$92,$B$43*(1+FAKTKOL!$E$7)^D$5,0),0)),0)))</f>
        <v>425</v>
      </c>
      <c r="E43" s="152">
        <f>IF(E$5&gt;Pil!$D$3,0,IF(FAKTKOL!$V$92=E$5,$B$43*(1+FAKTKOL!$E$7)^E$5,IF(E$5&gt;FAKTKOL!$V$92,IF(FAKTKOL!$W$92=0,0,IF(E$5-FAKTKOL!$V$92=INT((E$5-FAKTKOL!$V$92)/FAKTKOL!$W$92)*FAKTKOL!$W$92,IF(E$5&gt;FAKTKOL!$V$92,$B$43*(1+FAKTKOL!$E$7)^E$5,0),0)),0)))</f>
        <v>0</v>
      </c>
      <c r="F43" s="152">
        <f>IF(F$5&gt;Pil!$D$3,0,IF(FAKTKOL!$V$92=F$5,$B$43*(1+FAKTKOL!$E$7)^F$5,IF(F$5&gt;FAKTKOL!$V$92,IF(FAKTKOL!$W$92=0,0,IF(F$5-FAKTKOL!$V$92=INT((F$5-FAKTKOL!$V$92)/FAKTKOL!$W$92)*FAKTKOL!$W$92,IF(F$5&gt;FAKTKOL!$V$92,$B$43*(1+FAKTKOL!$E$7)^F$5,0),0)),0)))</f>
        <v>0</v>
      </c>
      <c r="G43" s="214">
        <f>IF(G$5&gt;Pil!$D$3,0,IF(FAKTKOL!$V$92=G$5,$B$43*(1+FAKTKOL!$E$7)^G$5,IF(G$5&gt;FAKTKOL!$V$92,IF(FAKTKOL!$W$92=0,0,IF(G$5-FAKTKOL!$V$92=INT((G$5-FAKTKOL!$V$92)/FAKTKOL!$W$92)*FAKTKOL!$W$92,IF(G$5&gt;FAKTKOL!$V$92,$B$43*(1+FAKTKOL!$E$7)^G$5,0),0)),0)))</f>
        <v>0</v>
      </c>
      <c r="H43" s="214">
        <f>IF(H$5&gt;Pil!$D$3,0,IF(FAKTKOL!$V$92=H$5,$B$43*(1+FAKTKOL!$E$7)^H$5,IF(H$5&gt;FAKTKOL!$V$92,IF(FAKTKOL!$W$92=0,0,IF(H$5-FAKTKOL!$V$92=INT((H$5-FAKTKOL!$V$92)/FAKTKOL!$W$92)*FAKTKOL!$W$92,IF(H$5&gt;FAKTKOL!$V$92,$B$43*(1+FAKTKOL!$E$7)^H$5,0),0)),0)))</f>
        <v>0</v>
      </c>
      <c r="I43" s="214">
        <f>IF(I$5&gt;Pil!$D$3,0,IF(FAKTKOL!$V$92=I$5,$B$43*(1+FAKTKOL!$E$7)^I$5,IF(I$5&gt;FAKTKOL!$V$92,IF(FAKTKOL!$W$92=0,0,IF(I$5-FAKTKOL!$V$92=INT((I$5-FAKTKOL!$V$92)/FAKTKOL!$W$92)*FAKTKOL!$W$92,IF(I$5&gt;FAKTKOL!$V$92,$B$43*(1+FAKTKOL!$E$7)^I$5,0),0)),0)))</f>
        <v>0</v>
      </c>
      <c r="J43" s="214">
        <f>IF(J$5&gt;Pil!$D$3,0,IF(FAKTKOL!$V$92=J$5,$B$43*(1+FAKTKOL!$E$7)^J$5,IF(J$5&gt;FAKTKOL!$V$92,IF(FAKTKOL!$W$92=0,0,IF(J$5-FAKTKOL!$V$92=INT((J$5-FAKTKOL!$V$92)/FAKTKOL!$W$92)*FAKTKOL!$W$92,IF(J$5&gt;FAKTKOL!$V$92,$B$43*(1+FAKTKOL!$E$7)^J$5,0),0)),0)))</f>
        <v>0</v>
      </c>
      <c r="K43" s="214">
        <f>IF(K$5&gt;Pil!$D$3,0,IF(FAKTKOL!$V$92=K$5,$B$43*(1+FAKTKOL!$E$7)^K$5,IF(K$5&gt;FAKTKOL!$V$92,IF(FAKTKOL!$W$92=0,0,IF(K$5-FAKTKOL!$V$92=INT((K$5-FAKTKOL!$V$92)/FAKTKOL!$W$92)*FAKTKOL!$W$92,IF(K$5&gt;FAKTKOL!$V$92,$B$43*(1+FAKTKOL!$E$7)^K$5,0),0)),0)))</f>
        <v>0</v>
      </c>
      <c r="L43" s="214">
        <f>IF(L$5&gt;Pil!$D$3,0,IF(FAKTKOL!$V$92=L$5,$B$43*(1+FAKTKOL!$E$7)^L$5,IF(L$5&gt;FAKTKOL!$V$92,IF(FAKTKOL!$W$92=0,0,IF(L$5-FAKTKOL!$V$92=INT((L$5-FAKTKOL!$V$92)/FAKTKOL!$W$92)*FAKTKOL!$W$92,IF(L$5&gt;FAKTKOL!$V$92,$B$43*(1+FAKTKOL!$E$7)^L$5,0),0)),0)))</f>
        <v>0</v>
      </c>
      <c r="M43" s="214">
        <f>IF(M$5&gt;Pil!$D$3,0,IF(FAKTKOL!$V$92=M$5,$B$43*(1+FAKTKOL!$E$7)^M$5,IF(M$5&gt;FAKTKOL!$V$92,IF(FAKTKOL!$W$92=0,0,IF(M$5-FAKTKOL!$V$92=INT((M$5-FAKTKOL!$V$92)/FAKTKOL!$W$92)*FAKTKOL!$W$92,IF(M$5&gt;FAKTKOL!$V$92,$B$43*(1+FAKTKOL!$E$7)^M$5,0),0)),0)))</f>
        <v>0</v>
      </c>
      <c r="N43" s="214">
        <f>IF(N$5&gt;Pil!$D$3,0,IF(FAKTKOL!$V$92=N$5,$B$43*(1+FAKTKOL!$E$7)^N$5,IF(N$5&gt;FAKTKOL!$V$92,IF(FAKTKOL!$W$92=0,0,IF(N$5-FAKTKOL!$V$92=INT((N$5-FAKTKOL!$V$92)/FAKTKOL!$W$92)*FAKTKOL!$W$92,IF(N$5&gt;FAKTKOL!$V$92,$B$43*(1+FAKTKOL!$E$7)^N$5,0),0)),0)))</f>
        <v>0</v>
      </c>
      <c r="O43" s="214">
        <f>IF(O$5&gt;Pil!$D$3,0,IF(FAKTKOL!$V$92=O$5,$B$43*(1+FAKTKOL!$E$7)^O$5,IF(O$5&gt;FAKTKOL!$V$92,IF(FAKTKOL!$W$92=0,0,IF(O$5-FAKTKOL!$V$92=INT((O$5-FAKTKOL!$V$92)/FAKTKOL!$W$92)*FAKTKOL!$W$92,IF(O$5&gt;FAKTKOL!$V$92,$B$43*(1+FAKTKOL!$E$7)^O$5,0),0)),0)))</f>
        <v>0</v>
      </c>
      <c r="P43" s="214">
        <f>IF(P$5&gt;Pil!$D$3,0,IF(FAKTKOL!$V$92=P$5,$B$43*(1+FAKTKOL!$E$7)^P$5,IF(P$5&gt;FAKTKOL!$V$92,IF(FAKTKOL!$W$92=0,0,IF(P$5-FAKTKOL!$V$92=INT((P$5-FAKTKOL!$V$92)/FAKTKOL!$W$92)*FAKTKOL!$W$92,IF(P$5&gt;FAKTKOL!$V$92,$B$43*(1+FAKTKOL!$E$7)^P$5,0),0)),0)))</f>
        <v>0</v>
      </c>
      <c r="Q43" s="214">
        <f>IF(Q$5&gt;Pil!$D$3,0,IF(FAKTKOL!$V$92=Q$5,$B$43*(1+FAKTKOL!$E$7)^Q$5,IF(Q$5&gt;FAKTKOL!$V$92,IF(FAKTKOL!$W$92=0,0,IF(Q$5-FAKTKOL!$V$92=INT((Q$5-FAKTKOL!$V$92)/FAKTKOL!$W$92)*FAKTKOL!$W$92,IF(Q$5&gt;FAKTKOL!$V$92,$B$43*(1+FAKTKOL!$E$7)^Q$5,0),0)),0)))</f>
        <v>0</v>
      </c>
      <c r="R43" s="214">
        <f>IF(R$5&gt;Pil!$D$3,0,IF(FAKTKOL!$V$92=R$5,$B$43*(1+FAKTKOL!$E$7)^R$5,IF(R$5&gt;FAKTKOL!$V$92,IF(FAKTKOL!$W$92=0,0,IF(R$5-FAKTKOL!$V$92=INT((R$5-FAKTKOL!$V$92)/FAKTKOL!$W$92)*FAKTKOL!$W$92,IF(R$5&gt;FAKTKOL!$V$92,$B$43*(1+FAKTKOL!$E$7)^R$5,0),0)),0)))</f>
        <v>0</v>
      </c>
      <c r="S43" s="214">
        <f>IF(S$5&gt;Pil!$D$3,0,IF(FAKTKOL!$V$92=S$5,$B$43*(1+FAKTKOL!$E$7)^S$5,IF(S$5&gt;FAKTKOL!$V$92,IF(FAKTKOL!$W$92=0,0,IF(S$5-FAKTKOL!$V$92=INT((S$5-FAKTKOL!$V$92)/FAKTKOL!$W$92)*FAKTKOL!$W$92,IF(S$5&gt;FAKTKOL!$V$92,$B$43*(1+FAKTKOL!$E$7)^S$5,0),0)),0)))</f>
        <v>0</v>
      </c>
      <c r="T43" s="214">
        <f>IF(T$5&gt;Pil!$D$3,0,IF(FAKTKOL!$V$92=T$5,$B$43*(1+FAKTKOL!$E$7)^T$5,IF(T$5&gt;FAKTKOL!$V$92,IF(FAKTKOL!$W$92=0,0,IF(T$5-FAKTKOL!$V$92=INT((T$5-FAKTKOL!$V$92)/FAKTKOL!$W$92)*FAKTKOL!$W$92,IF(T$5&gt;FAKTKOL!$V$92,$B$43*(1+FAKTKOL!$E$7)^T$5,0),0)),0)))</f>
        <v>0</v>
      </c>
      <c r="U43" s="152">
        <f>IF(U$5&gt;Pil!$D$3,0,IF(FAKTKOL!$V$92=U$5,$B$43*(1+FAKTKOL!$E$7)^U$5,IF(U$5&gt;FAKTKOL!$V$92,IF(FAKTKOL!$W$92=0,0,IF(U$5-FAKTKOL!$V$92=INT((U$5-FAKTKOL!$V$92)/FAKTKOL!$W$92)*FAKTKOL!$W$92,IF(U$5&gt;FAKTKOL!$V$92,$B$43*(1+FAKTKOL!$E$7)^U$5,0),0)),0)))</f>
        <v>0</v>
      </c>
      <c r="V43" s="214">
        <f>IF(V$5&gt;Pil!$D$3,0,IF(FAKTKOL!$V$92=V$5,$B$43*(1+FAKTKOL!$E$7)^V$5,IF(V$5&gt;FAKTKOL!$V$92,IF(FAKTKOL!$W$92=0,0,IF(V$5-FAKTKOL!$V$92=INT((V$5-FAKTKOL!$V$92)/FAKTKOL!$W$92)*FAKTKOL!$W$92,IF(V$5&gt;FAKTKOL!$V$92,$B$43*(1+FAKTKOL!$E$7)^V$5,0),0)),0)))</f>
        <v>0</v>
      </c>
      <c r="W43" s="152">
        <f>IF(W$5&gt;Pil!$D$3,0,IF(FAKTKOL!$V$92=W$5,$B$43*(1+FAKTKOL!$E$7)^W$5,IF(W$5&gt;FAKTKOL!$V$92,IF(FAKTKOL!$W$92=0,0,IF(W$5-FAKTKOL!$V$92=INT((W$5-FAKTKOL!$V$92)/FAKTKOL!$W$92)*FAKTKOL!$W$92,IF(W$5&gt;FAKTKOL!$V$92,$B$43*(1+FAKTKOL!$E$7)^W$5,0),0)),0)))</f>
        <v>0</v>
      </c>
      <c r="X43" s="152">
        <f>IF(X$5&gt;Pil!$D$3,0,IF(FAKTKOL!$V$92=X$5,$B$43*(1+FAKTKOL!$E$7)^X$5,IF(X$5&gt;FAKTKOL!$V$92,IF(FAKTKOL!$W$92=0,0,IF(X$5-FAKTKOL!$V$92=INT((X$5-FAKTKOL!$V$92)/FAKTKOL!$W$92)*FAKTKOL!$W$92,IF(X$5&gt;FAKTKOL!$V$92,$B$43*(1+FAKTKOL!$E$7)^X$5,0),0)),0)))</f>
        <v>0</v>
      </c>
      <c r="Y43" s="152">
        <f>IF(Y$5&gt;Pil!$D$3,0,IF(FAKTKOL!$V$92=Y$5,$B$43*(1+FAKTKOL!$E$7)^Y$5,IF(Y$5&gt;FAKTKOL!$V$92,IF(FAKTKOL!$W$92=0,0,IF(Y$5-FAKTKOL!$V$92=INT((Y$5-FAKTKOL!$V$92)/FAKTKOL!$W$92)*FAKTKOL!$W$92,IF(Y$5&gt;FAKTKOL!$V$92,$B$43*(1+FAKTKOL!$E$7)^Y$5,0),0)),0)))</f>
        <v>0</v>
      </c>
      <c r="Z43" s="152">
        <f>IF(Z$5&gt;Pil!$D$3,0,IF(FAKTKOL!$V$92=Z$5,$B$43*(1+FAKTKOL!$E$7)^Z$5,IF(Z$5&gt;FAKTKOL!$V$92,IF(FAKTKOL!$W$92=0,0,IF(Z$5-FAKTKOL!$V$92=INT((Z$5-FAKTKOL!$V$92)/FAKTKOL!$W$92)*FAKTKOL!$W$92,IF(Z$5&gt;FAKTKOL!$V$92,$B$43*(1+FAKTKOL!$E$7)^Z$5,0),0)),0)))</f>
        <v>0</v>
      </c>
      <c r="AA43" s="152">
        <f>IF(AA$5&gt;Pil!$D$3,0,IF(FAKTKOL!$V$92=AA$5,$B$43*(1+FAKTKOL!$E$7)^AA$5,IF(AA$5&gt;FAKTKOL!$V$92,IF(FAKTKOL!$W$92=0,0,IF(AA$5-FAKTKOL!$V$92=INT((AA$5-FAKTKOL!$V$92)/FAKTKOL!$W$92)*FAKTKOL!$W$92,IF(AA$5&gt;FAKTKOL!$V$92,$B$43*(1+FAKTKOL!$E$7)^AA$5,0),0)),0)))</f>
        <v>0</v>
      </c>
      <c r="AB43" s="152">
        <f>IF(AB$5&gt;Pil!$D$3,0,IF(FAKTKOL!$V$92=AB$5,$B$43*(1+FAKTKOL!$E$7)^AB$5,IF(AB$5&gt;FAKTKOL!$V$92,IF(FAKTKOL!$W$92=0,0,IF(AB$5-FAKTKOL!$V$92=INT((AB$5-FAKTKOL!$V$92)/FAKTKOL!$W$92)*FAKTKOL!$W$92,IF(AB$5&gt;FAKTKOL!$V$92,$B$43*(1+FAKTKOL!$E$7)^AB$5,0),0)),0)))</f>
        <v>0</v>
      </c>
      <c r="AC43" s="152">
        <f>IF(AC$5&gt;Pil!$D$3,0,IF(FAKTKOL!$V$92=AC$5,$B$43*(1+FAKTKOL!$E$7)^AC$5,IF(AC$5&gt;FAKTKOL!$V$92,IF(FAKTKOL!$W$92=0,0,IF(AC$5-FAKTKOL!$V$92=INT((AC$5-FAKTKOL!$V$92)/FAKTKOL!$W$92)*FAKTKOL!$W$92,IF(AC$5&gt;FAKTKOL!$V$92,$B$43*(1+FAKTKOL!$E$7)^AC$5,0),0)),0)))</f>
        <v>0</v>
      </c>
      <c r="AD43" s="152">
        <f>IF(AD$5&gt;Pil!$D$3,0,IF(FAKTKOL!$V$92=AD$5,$B$43*(1+FAKTKOL!$E$7)^AD$5,IF(AD$5&gt;FAKTKOL!$V$92,IF(FAKTKOL!$W$92=0,0,IF(AD$5-FAKTKOL!$V$92=INT((AD$5-FAKTKOL!$V$92)/FAKTKOL!$W$92)*FAKTKOL!$W$92,IF(AD$5&gt;FAKTKOL!$V$92,$B$43*(1+FAKTKOL!$E$7)^AD$5,0),0)),0)))</f>
        <v>0</v>
      </c>
      <c r="AE43" s="152">
        <f>IF(AE$5&gt;Pil!$D$3,0,IF(FAKTKOL!$V$92=AE$5,$B$43*(1+FAKTKOL!$E$7)^AE$5,IF(AE$5&gt;FAKTKOL!$V$92,IF(FAKTKOL!$W$92=0,0,IF(AE$5-FAKTKOL!$V$92=INT((AE$5-FAKTKOL!$V$92)/FAKTKOL!$W$92)*FAKTKOL!$W$92,IF(AE$5&gt;FAKTKOL!$V$92,$B$43*(1+FAKTKOL!$E$7)^AE$5,0),0)),0)))</f>
        <v>0</v>
      </c>
      <c r="AF43" s="152">
        <f>IF(AF$5&gt;Pil!$D$3,0,IF(FAKTKOL!$V$92=AF$5,$B$43*(1+FAKTKOL!$E$7)^AF$5,IF(AF$5&gt;FAKTKOL!$V$92,IF(FAKTKOL!$W$92=0,0,IF(AF$5-FAKTKOL!$V$92=INT((AF$5-FAKTKOL!$V$92)/FAKTKOL!$W$92)*FAKTKOL!$W$92,IF(AF$5&gt;FAKTKOL!$V$92,$B$43*(1+FAKTKOL!$E$7)^AF$5,0),0)),0)))</f>
        <v>0</v>
      </c>
      <c r="AG43" s="152">
        <f>IF(AG$5&gt;Pil!$D$3,0,IF(FAKTKOL!$V$92=AG$5,$B$43*(1+FAKTKOL!$E$7)^AG$5,IF(AG$5&gt;FAKTKOL!$V$92,IF(FAKTKOL!$W$92=0,0,IF(AG$5-FAKTKOL!$V$92=INT((AG$5-FAKTKOL!$V$92)/FAKTKOL!$W$92)*FAKTKOL!$W$92,IF(AG$5&gt;FAKTKOL!$V$92,$B$43*(1+FAKTKOL!$E$7)^AG$5,0),0)),0)))</f>
        <v>0</v>
      </c>
      <c r="AH43" s="152">
        <f>IF(AH$5&gt;Pil!$D$3,0,IF(FAKTKOL!$V$92=AH$5,$B$43*(1+FAKTKOL!$E$7)^AH$5,IF(AH$5&gt;FAKTKOL!$V$92,IF(FAKTKOL!$W$92=0,0,IF(AH$5-FAKTKOL!$V$92=INT((AH$5-FAKTKOL!$V$92)/FAKTKOL!$W$92)*FAKTKOL!$W$92,IF(AH$5&gt;FAKTKOL!$V$92,$B$43*(1+FAKTKOL!$E$7)^AH$5,0),0)),0)))</f>
        <v>0</v>
      </c>
    </row>
    <row r="44" spans="1:34" x14ac:dyDescent="0.2">
      <c r="A44" s="3" t="str">
        <f>FAKTKOL!P93</f>
        <v>Ukrudtsbek. radrensning, år 1</v>
      </c>
      <c r="B44" s="3">
        <f>Pil!F53*Pil!E53</f>
        <v>850</v>
      </c>
      <c r="D44" s="152">
        <f>IF(D$5&gt;Pil!$D$3,0,IF(FAKTKOL!$V$93=D$5,$B$44*(1+FAKTKOL!$E$7)^D$5,IF(D$5&gt;FAKTKOL!$V$93,IF(FAKTKOL!$W$93=0,0,IF(D$5-FAKTKOL!$V$93=INT((D$5-FAKTKOL!$V$93)/FAKTKOL!$W$93)*FAKTKOL!$W$93,IF(D$5&gt;FAKTKOL!$V$93,$B$44*(1+FAKTKOL!$E$7)^D$5,0),0)),0)))</f>
        <v>0</v>
      </c>
      <c r="E44" s="152">
        <f>IF(E$5&gt;Pil!$D$3,0,IF(FAKTKOL!$V$93=E$5,$B$44*(1+FAKTKOL!$E$7)^E$5,IF(E$5&gt;FAKTKOL!$V$93,IF(FAKTKOL!$W$93=0,0,IF(E$5-FAKTKOL!$V$93=INT((E$5-FAKTKOL!$V$93)/FAKTKOL!$W$93)*FAKTKOL!$W$93,IF(E$5&gt;FAKTKOL!$V$93,$B$44*(1+FAKTKOL!$E$7)^E$5,0),0)),0)))</f>
        <v>850</v>
      </c>
      <c r="F44" s="152">
        <f>IF(F$5&gt;Pil!$D$3,0,IF(FAKTKOL!$V$93=F$5,$B$44*(1+FAKTKOL!$E$7)^F$5,IF(F$5&gt;FAKTKOL!$V$93,IF(FAKTKOL!$W$93=0,0,IF(F$5-FAKTKOL!$V$93=INT((F$5-FAKTKOL!$V$93)/FAKTKOL!$W$93)*FAKTKOL!$W$93,IF(F$5&gt;FAKTKOL!$V$93,$B$44*(1+FAKTKOL!$E$7)^F$5,0),0)),0)))</f>
        <v>0</v>
      </c>
      <c r="G44" s="214">
        <f>IF(G$5&gt;Pil!$D$3,0,IF(FAKTKOL!$V$93=G$5,$B$44*(1+FAKTKOL!$E$7)^G$5,IF(G$5&gt;FAKTKOL!$V$93,IF(FAKTKOL!$W$93=0,0,IF(G$5-FAKTKOL!$V$93=INT((G$5-FAKTKOL!$V$93)/FAKTKOL!$W$93)*FAKTKOL!$W$93,IF(G$5&gt;FAKTKOL!$V$93,$B$44*(1+FAKTKOL!$E$7)^G$5,0),0)),0)))</f>
        <v>0</v>
      </c>
      <c r="H44" s="214">
        <f>IF(H$5&gt;Pil!$D$3,0,IF(FAKTKOL!$V$93=H$5,$B$44*(1+FAKTKOL!$E$7)^H$5,IF(H$5&gt;FAKTKOL!$V$93,IF(FAKTKOL!$W$93=0,0,IF(H$5-FAKTKOL!$V$93=INT((H$5-FAKTKOL!$V$93)/FAKTKOL!$W$93)*FAKTKOL!$W$93,IF(H$5&gt;FAKTKOL!$V$93,$B$44*(1+FAKTKOL!$E$7)^H$5,0),0)),0)))</f>
        <v>0</v>
      </c>
      <c r="I44" s="214">
        <f>IF(I$5&gt;Pil!$D$3,0,IF(FAKTKOL!$V$93=I$5,$B$44*(1+FAKTKOL!$E$7)^I$5,IF(I$5&gt;FAKTKOL!$V$93,IF(FAKTKOL!$W$93=0,0,IF(I$5-FAKTKOL!$V$93=INT((I$5-FAKTKOL!$V$93)/FAKTKOL!$W$93)*FAKTKOL!$W$93,IF(I$5&gt;FAKTKOL!$V$93,$B$44*(1+FAKTKOL!$E$7)^I$5,0),0)),0)))</f>
        <v>0</v>
      </c>
      <c r="J44" s="214">
        <f>IF(J$5&gt;Pil!$D$3,0,IF(FAKTKOL!$V$93=J$5,$B$44*(1+FAKTKOL!$E$7)^J$5,IF(J$5&gt;FAKTKOL!$V$93,IF(FAKTKOL!$W$93=0,0,IF(J$5-FAKTKOL!$V$93=INT((J$5-FAKTKOL!$V$93)/FAKTKOL!$W$93)*FAKTKOL!$W$93,IF(J$5&gt;FAKTKOL!$V$93,$B$44*(1+FAKTKOL!$E$7)^J$5,0),0)),0)))</f>
        <v>0</v>
      </c>
      <c r="K44" s="214">
        <f>IF(K$5&gt;Pil!$D$3,0,IF(FAKTKOL!$V$93=K$5,$B$44*(1+FAKTKOL!$E$7)^K$5,IF(K$5&gt;FAKTKOL!$V$93,IF(FAKTKOL!$W$93=0,0,IF(K$5-FAKTKOL!$V$93=INT((K$5-FAKTKOL!$V$93)/FAKTKOL!$W$93)*FAKTKOL!$W$93,IF(K$5&gt;FAKTKOL!$V$93,$B$44*(1+FAKTKOL!$E$7)^K$5,0),0)),0)))</f>
        <v>0</v>
      </c>
      <c r="L44" s="214">
        <f>IF(L$5&gt;Pil!$D$3,0,IF(FAKTKOL!$V$93=L$5,$B$44*(1+FAKTKOL!$E$7)^L$5,IF(L$5&gt;FAKTKOL!$V$93,IF(FAKTKOL!$W$93=0,0,IF(L$5-FAKTKOL!$V$93=INT((L$5-FAKTKOL!$V$93)/FAKTKOL!$W$93)*FAKTKOL!$W$93,IF(L$5&gt;FAKTKOL!$V$93,$B$44*(1+FAKTKOL!$E$7)^L$5,0),0)),0)))</f>
        <v>0</v>
      </c>
      <c r="M44" s="214">
        <f>IF(M$5&gt;Pil!$D$3,0,IF(FAKTKOL!$V$93=M$5,$B$44*(1+FAKTKOL!$E$7)^M$5,IF(M$5&gt;FAKTKOL!$V$93,IF(FAKTKOL!$W$93=0,0,IF(M$5-FAKTKOL!$V$93=INT((M$5-FAKTKOL!$V$93)/FAKTKOL!$W$93)*FAKTKOL!$W$93,IF(M$5&gt;FAKTKOL!$V$93,$B$44*(1+FAKTKOL!$E$7)^M$5,0),0)),0)))</f>
        <v>0</v>
      </c>
      <c r="N44" s="214">
        <f>IF(N$5&gt;Pil!$D$3,0,IF(FAKTKOL!$V$93=N$5,$B$44*(1+FAKTKOL!$E$7)^N$5,IF(N$5&gt;FAKTKOL!$V$93,IF(FAKTKOL!$W$93=0,0,IF(N$5-FAKTKOL!$V$93=INT((N$5-FAKTKOL!$V$93)/FAKTKOL!$W$93)*FAKTKOL!$W$93,IF(N$5&gt;FAKTKOL!$V$93,$B$44*(1+FAKTKOL!$E$7)^N$5,0),0)),0)))</f>
        <v>0</v>
      </c>
      <c r="O44" s="214">
        <f>IF(O$5&gt;Pil!$D$3,0,IF(FAKTKOL!$V$93=O$5,$B$44*(1+FAKTKOL!$E$7)^O$5,IF(O$5&gt;FAKTKOL!$V$93,IF(FAKTKOL!$W$93=0,0,IF(O$5-FAKTKOL!$V$93=INT((O$5-FAKTKOL!$V$93)/FAKTKOL!$W$93)*FAKTKOL!$W$93,IF(O$5&gt;FAKTKOL!$V$93,$B$44*(1+FAKTKOL!$E$7)^O$5,0),0)),0)))</f>
        <v>0</v>
      </c>
      <c r="P44" s="214">
        <f>IF(P$5&gt;Pil!$D$3,0,IF(FAKTKOL!$V$93=P$5,$B$44*(1+FAKTKOL!$E$7)^P$5,IF(P$5&gt;FAKTKOL!$V$93,IF(FAKTKOL!$W$93=0,0,IF(P$5-FAKTKOL!$V$93=INT((P$5-FAKTKOL!$V$93)/FAKTKOL!$W$93)*FAKTKOL!$W$93,IF(P$5&gt;FAKTKOL!$V$93,$B$44*(1+FAKTKOL!$E$7)^P$5,0),0)),0)))</f>
        <v>0</v>
      </c>
      <c r="Q44" s="214">
        <f>IF(Q$5&gt;Pil!$D$3,0,IF(FAKTKOL!$V$93=Q$5,$B$44*(1+FAKTKOL!$E$7)^Q$5,IF(Q$5&gt;FAKTKOL!$V$93,IF(FAKTKOL!$W$93=0,0,IF(Q$5-FAKTKOL!$V$93=INT((Q$5-FAKTKOL!$V$93)/FAKTKOL!$W$93)*FAKTKOL!$W$93,IF(Q$5&gt;FAKTKOL!$V$93,$B$44*(1+FAKTKOL!$E$7)^Q$5,0),0)),0)))</f>
        <v>0</v>
      </c>
      <c r="R44" s="214">
        <f>IF(R$5&gt;Pil!$D$3,0,IF(FAKTKOL!$V$93=R$5,$B$44*(1+FAKTKOL!$E$7)^R$5,IF(R$5&gt;FAKTKOL!$V$93,IF(FAKTKOL!$W$93=0,0,IF(R$5-FAKTKOL!$V$93=INT((R$5-FAKTKOL!$V$93)/FAKTKOL!$W$93)*FAKTKOL!$W$93,IF(R$5&gt;FAKTKOL!$V$93,$B$44*(1+FAKTKOL!$E$7)^R$5,0),0)),0)))</f>
        <v>0</v>
      </c>
      <c r="S44" s="214">
        <f>IF(S$5&gt;Pil!$D$3,0,IF(FAKTKOL!$V$93=S$5,$B$44*(1+FAKTKOL!$E$7)^S$5,IF(S$5&gt;FAKTKOL!$V$93,IF(FAKTKOL!$W$93=0,0,IF(S$5-FAKTKOL!$V$93=INT((S$5-FAKTKOL!$V$93)/FAKTKOL!$W$93)*FAKTKOL!$W$93,IF(S$5&gt;FAKTKOL!$V$93,$B$44*(1+FAKTKOL!$E$7)^S$5,0),0)),0)))</f>
        <v>0</v>
      </c>
      <c r="T44" s="214">
        <f>IF(T$5&gt;Pil!$D$3,0,IF(FAKTKOL!$V$93=T$5,$B$44*(1+FAKTKOL!$E$7)^T$5,IF(T$5&gt;FAKTKOL!$V$93,IF(FAKTKOL!$W$93=0,0,IF(T$5-FAKTKOL!$V$93=INT((T$5-FAKTKOL!$V$93)/FAKTKOL!$W$93)*FAKTKOL!$W$93,IF(T$5&gt;FAKTKOL!$V$93,$B$44*(1+FAKTKOL!$E$7)^T$5,0),0)),0)))</f>
        <v>0</v>
      </c>
      <c r="U44" s="152">
        <f>IF(U$5&gt;Pil!$D$3,0,IF(FAKTKOL!$V$93=U$5,$B$44*(1+FAKTKOL!$E$7)^U$5,IF(U$5&gt;FAKTKOL!$V$93,IF(FAKTKOL!$W$93=0,0,IF(U$5-FAKTKOL!$V$93=INT((U$5-FAKTKOL!$V$93)/FAKTKOL!$W$93)*FAKTKOL!$W$93,IF(U$5&gt;FAKTKOL!$V$93,$B$44*(1+FAKTKOL!$E$7)^U$5,0),0)),0)))</f>
        <v>0</v>
      </c>
      <c r="V44" s="214">
        <f>IF(V$5&gt;Pil!$D$3,0,IF(FAKTKOL!$V$93=V$5,$B$44*(1+FAKTKOL!$E$7)^V$5,IF(V$5&gt;FAKTKOL!$V$93,IF(FAKTKOL!$W$93=0,0,IF(V$5-FAKTKOL!$V$93=INT((V$5-FAKTKOL!$V$93)/FAKTKOL!$W$93)*FAKTKOL!$W$93,IF(V$5&gt;FAKTKOL!$V$93,$B$44*(1+FAKTKOL!$E$7)^V$5,0),0)),0)))</f>
        <v>0</v>
      </c>
      <c r="W44" s="152">
        <f>IF(W$5&gt;Pil!$D$3,0,IF(FAKTKOL!$V$93=W$5,$B$44*(1+FAKTKOL!$E$7)^W$5,IF(W$5&gt;FAKTKOL!$V$93,IF(FAKTKOL!$W$93=0,0,IF(W$5-FAKTKOL!$V$93=INT((W$5-FAKTKOL!$V$93)/FAKTKOL!$W$93)*FAKTKOL!$W$93,IF(W$5&gt;FAKTKOL!$V$93,$B$44*(1+FAKTKOL!$E$7)^W$5,0),0)),0)))</f>
        <v>0</v>
      </c>
      <c r="X44" s="152">
        <f>IF(X$5&gt;Pil!$D$3,0,IF(FAKTKOL!$V$93=X$5,$B$44*(1+FAKTKOL!$E$7)^X$5,IF(X$5&gt;FAKTKOL!$V$93,IF(FAKTKOL!$W$93=0,0,IF(X$5-FAKTKOL!$V$93=INT((X$5-FAKTKOL!$V$93)/FAKTKOL!$W$93)*FAKTKOL!$W$93,IF(X$5&gt;FAKTKOL!$V$93,$B$44*(1+FAKTKOL!$E$7)^X$5,0),0)),0)))</f>
        <v>0</v>
      </c>
      <c r="Y44" s="152">
        <f>IF(Y$5&gt;Pil!$D$3,0,IF(FAKTKOL!$V$93=Y$5,$B$44*(1+FAKTKOL!$E$7)^Y$5,IF(Y$5&gt;FAKTKOL!$V$93,IF(FAKTKOL!$W$93=0,0,IF(Y$5-FAKTKOL!$V$93=INT((Y$5-FAKTKOL!$V$93)/FAKTKOL!$W$93)*FAKTKOL!$W$93,IF(Y$5&gt;FAKTKOL!$V$93,$B$44*(1+FAKTKOL!$E$7)^Y$5,0),0)),0)))</f>
        <v>0</v>
      </c>
      <c r="Z44" s="152">
        <f>IF(Z$5&gt;Pil!$D$3,0,IF(FAKTKOL!$V$93=Z$5,$B$44*(1+FAKTKOL!$E$7)^Z$5,IF(Z$5&gt;FAKTKOL!$V$93,IF(FAKTKOL!$W$93=0,0,IF(Z$5-FAKTKOL!$V$93=INT((Z$5-FAKTKOL!$V$93)/FAKTKOL!$W$93)*FAKTKOL!$W$93,IF(Z$5&gt;FAKTKOL!$V$93,$B$44*(1+FAKTKOL!$E$7)^Z$5,0),0)),0)))</f>
        <v>0</v>
      </c>
      <c r="AA44" s="152">
        <f>IF(AA$5&gt;Pil!$D$3,0,IF(FAKTKOL!$V$93=AA$5,$B$44*(1+FAKTKOL!$E$7)^AA$5,IF(AA$5&gt;FAKTKOL!$V$93,IF(FAKTKOL!$W$93=0,0,IF(AA$5-FAKTKOL!$V$93=INT((AA$5-FAKTKOL!$V$93)/FAKTKOL!$W$93)*FAKTKOL!$W$93,IF(AA$5&gt;FAKTKOL!$V$93,$B$44*(1+FAKTKOL!$E$7)^AA$5,0),0)),0)))</f>
        <v>0</v>
      </c>
      <c r="AB44" s="152">
        <f>IF(AB$5&gt;Pil!$D$3,0,IF(FAKTKOL!$V$93=AB$5,$B$44*(1+FAKTKOL!$E$7)^AB$5,IF(AB$5&gt;FAKTKOL!$V$93,IF(FAKTKOL!$W$93=0,0,IF(AB$5-FAKTKOL!$V$93=INT((AB$5-FAKTKOL!$V$93)/FAKTKOL!$W$93)*FAKTKOL!$W$93,IF(AB$5&gt;FAKTKOL!$V$93,$B$44*(1+FAKTKOL!$E$7)^AB$5,0),0)),0)))</f>
        <v>0</v>
      </c>
      <c r="AC44" s="152">
        <f>IF(AC$5&gt;Pil!$D$3,0,IF(FAKTKOL!$V$93=AC$5,$B$44*(1+FAKTKOL!$E$7)^AC$5,IF(AC$5&gt;FAKTKOL!$V$93,IF(FAKTKOL!$W$93=0,0,IF(AC$5-FAKTKOL!$V$93=INT((AC$5-FAKTKOL!$V$93)/FAKTKOL!$W$93)*FAKTKOL!$W$93,IF(AC$5&gt;FAKTKOL!$V$93,$B$44*(1+FAKTKOL!$E$7)^AC$5,0),0)),0)))</f>
        <v>0</v>
      </c>
      <c r="AD44" s="152">
        <f>IF(AD$5&gt;Pil!$D$3,0,IF(FAKTKOL!$V$93=AD$5,$B$44*(1+FAKTKOL!$E$7)^AD$5,IF(AD$5&gt;FAKTKOL!$V$93,IF(FAKTKOL!$W$93=0,0,IF(AD$5-FAKTKOL!$V$93=INT((AD$5-FAKTKOL!$V$93)/FAKTKOL!$W$93)*FAKTKOL!$W$93,IF(AD$5&gt;FAKTKOL!$V$93,$B$44*(1+FAKTKOL!$E$7)^AD$5,0),0)),0)))</f>
        <v>0</v>
      </c>
      <c r="AE44" s="152">
        <f>IF(AE$5&gt;Pil!$D$3,0,IF(FAKTKOL!$V$93=AE$5,$B$44*(1+FAKTKOL!$E$7)^AE$5,IF(AE$5&gt;FAKTKOL!$V$93,IF(FAKTKOL!$W$93=0,0,IF(AE$5-FAKTKOL!$V$93=INT((AE$5-FAKTKOL!$V$93)/FAKTKOL!$W$93)*FAKTKOL!$W$93,IF(AE$5&gt;FAKTKOL!$V$93,$B$44*(1+FAKTKOL!$E$7)^AE$5,0),0)),0)))</f>
        <v>0</v>
      </c>
      <c r="AF44" s="152">
        <f>IF(AF$5&gt;Pil!$D$3,0,IF(FAKTKOL!$V$93=AF$5,$B$44*(1+FAKTKOL!$E$7)^AF$5,IF(AF$5&gt;FAKTKOL!$V$93,IF(FAKTKOL!$W$93=0,0,IF(AF$5-FAKTKOL!$V$93=INT((AF$5-FAKTKOL!$V$93)/FAKTKOL!$W$93)*FAKTKOL!$W$93,IF(AF$5&gt;FAKTKOL!$V$93,$B$44*(1+FAKTKOL!$E$7)^AF$5,0),0)),0)))</f>
        <v>0</v>
      </c>
      <c r="AG44" s="152">
        <f>IF(AG$5&gt;Pil!$D$3,0,IF(FAKTKOL!$V$93=AG$5,$B$44*(1+FAKTKOL!$E$7)^AG$5,IF(AG$5&gt;FAKTKOL!$V$93,IF(FAKTKOL!$W$93=0,0,IF(AG$5-FAKTKOL!$V$93=INT((AG$5-FAKTKOL!$V$93)/FAKTKOL!$W$93)*FAKTKOL!$W$93,IF(AG$5&gt;FAKTKOL!$V$93,$B$44*(1+FAKTKOL!$E$7)^AG$5,0),0)),0)))</f>
        <v>0</v>
      </c>
      <c r="AH44" s="152">
        <f>IF(AH$5&gt;Pil!$D$3,0,IF(FAKTKOL!$V$93=AH$5,$B$44*(1+FAKTKOL!$E$7)^AH$5,IF(AH$5&gt;FAKTKOL!$V$93,IF(FAKTKOL!$W$93=0,0,IF(AH$5-FAKTKOL!$V$93=INT((AH$5-FAKTKOL!$V$93)/FAKTKOL!$W$93)*FAKTKOL!$W$93,IF(AH$5&gt;FAKTKOL!$V$93,$B$44*(1+FAKTKOL!$E$7)^AH$5,0),0)),0)))</f>
        <v>0</v>
      </c>
    </row>
    <row r="45" spans="1:34" x14ac:dyDescent="0.2">
      <c r="A45" s="225" t="str">
        <f>FAKTKOL!P94</f>
        <v>Fræsning mellem rækker efter høst</v>
      </c>
      <c r="B45" s="3">
        <f>Pil!F54*Pil!E54</f>
        <v>600</v>
      </c>
      <c r="D45" s="152">
        <f>IF(D49&lt;=0,IF(D$5&gt;Pil!$D$3,0,IF(FAKTKOL!$V$94=D$5,$B$45*(1+FAKTKOL!$E$7)^D$5,IF(D$5&gt;FAKTKOL!$V$94,IF(FAKTKOL!$W$94=0,0,IF(D$5-FAKTKOL!$V$94=INT((D$5-FAKTKOL!$V$94)/FAKTKOL!$W$94)*FAKTKOL!$W$94,IF(D$5&gt;FAKTKOL!$V$94,$B$45*(1+FAKTKOL!$E$7)^D$5,0),0)),0))),0)</f>
        <v>0</v>
      </c>
      <c r="E45" s="152">
        <f>IF(E49&lt;=0,IF(E$5&gt;Pil!$D$3,0,IF(FAKTKOL!$V$94=E$5,$B$45*(1+FAKTKOL!$E$7)^E$5,IF(E$5&gt;FAKTKOL!$V$94,IF(FAKTKOL!$W$94=0,0,IF(E$5-FAKTKOL!$V$94=INT((E$5-FAKTKOL!$V$94)/FAKTKOL!$W$94)*FAKTKOL!$W$94,IF(E$5&gt;FAKTKOL!$V$94,$B$45*(1+FAKTKOL!$E$7)^E$5,0),0)),0))),0)</f>
        <v>0</v>
      </c>
      <c r="F45" s="152">
        <f>IF(F49&lt;=0,IF(F$5&gt;Pil!$D$3,0,IF(FAKTKOL!$V$94=F$5,$B$45*(1+FAKTKOL!$E$7)^F$5,IF(F$5&gt;FAKTKOL!$V$94,IF(FAKTKOL!$W$94=0,0,IF(F$5-FAKTKOL!$V$94=INT((F$5-FAKTKOL!$V$94)/FAKTKOL!$W$94)*FAKTKOL!$W$94,IF(F$5&gt;FAKTKOL!$V$94,$B$45*(1+FAKTKOL!$E$7)^F$5,0),0)),0))),0)</f>
        <v>0</v>
      </c>
      <c r="G45" s="214">
        <f>IF(G49&lt;=0,IF(G$5&gt;Pil!$D$3,0,IF(FAKTKOL!$V$94=G$5,$B$45*(1+FAKTKOL!$E$7)^G$5,IF(G$5&gt;FAKTKOL!$V$94,IF(FAKTKOL!$W$94=0,0,IF(G$5-FAKTKOL!$V$94=INT((G$5-FAKTKOL!$V$94)/FAKTKOL!$W$94)*FAKTKOL!$W$94,IF(G$5&gt;FAKTKOL!$V$94,$B$45*(1+FAKTKOL!$E$7)^G$5,0),0)),0))),0)</f>
        <v>600</v>
      </c>
      <c r="H45" s="152">
        <f>IF(H49&lt;=0,IF(H$5&gt;Pil!$D$3,0,IF(FAKTKOL!$V$94=H$5,$B$45*(1+FAKTKOL!$E$7)^H$5,IF(H$5&gt;FAKTKOL!$V$94,IF(FAKTKOL!$W$94=0,0,IF(H$5-FAKTKOL!$V$94=INT((H$5-FAKTKOL!$V$94)/FAKTKOL!$W$94)*FAKTKOL!$W$94,IF(H$5&gt;FAKTKOL!$V$94,$B$45*(1+FAKTKOL!$E$7)^H$5,0),0)),0))),0)</f>
        <v>0</v>
      </c>
      <c r="I45" s="152">
        <f>IF(I49&lt;=0,IF(I$5&gt;Pil!$D$3,0,IF(FAKTKOL!$V$94=I$5,$B$45*(1+FAKTKOL!$E$7)^I$5,IF(I$5&gt;FAKTKOL!$V$94,IF(FAKTKOL!$W$94=0,0,IF(I$5-FAKTKOL!$V$94=INT((I$5-FAKTKOL!$V$94)/FAKTKOL!$W$94)*FAKTKOL!$W$94,IF(I$5&gt;FAKTKOL!$V$94,$B$45*(1+FAKTKOL!$E$7)^I$5,0),0)),0))),0)</f>
        <v>0</v>
      </c>
      <c r="J45" s="214">
        <f>IF(J49&lt;=0,IF(J$5&gt;Pil!$D$3,0,IF(FAKTKOL!$V$94=J$5,$B$45*(1+FAKTKOL!$E$7)^J$5,IF(J$5&gt;FAKTKOL!$V$94,IF(FAKTKOL!$W$94=0,0,IF(J$5-FAKTKOL!$V$94=INT((J$5-FAKTKOL!$V$94)/FAKTKOL!$W$94)*FAKTKOL!$W$94,IF(J$5&gt;FAKTKOL!$V$94,$B$45*(1+FAKTKOL!$E$7)^J$5,0),0)),0))),0)</f>
        <v>600</v>
      </c>
      <c r="K45" s="152">
        <f>IF(K49&lt;=0,IF(K$5&gt;Pil!$D$3,0,IF(FAKTKOL!$V$94=K$5,$B$45*(1+FAKTKOL!$E$7)^K$5,IF(K$5&gt;FAKTKOL!$V$94,IF(FAKTKOL!$W$94=0,0,IF(K$5-FAKTKOL!$V$94=INT((K$5-FAKTKOL!$V$94)/FAKTKOL!$W$94)*FAKTKOL!$W$94,IF(K$5&gt;FAKTKOL!$V$94,$B$45*(1+FAKTKOL!$E$7)^K$5,0),0)),0))),0)</f>
        <v>0</v>
      </c>
      <c r="L45" s="152">
        <f>IF(L49&lt;=0,IF(L$5&gt;Pil!$D$3,0,IF(FAKTKOL!$V$94=L$5,$B$45*(1+FAKTKOL!$E$7)^L$5,IF(L$5&gt;FAKTKOL!$V$94,IF(FAKTKOL!$W$94=0,0,IF(L$5-FAKTKOL!$V$94=INT((L$5-FAKTKOL!$V$94)/FAKTKOL!$W$94)*FAKTKOL!$W$94,IF(L$5&gt;FAKTKOL!$V$94,$B$45*(1+FAKTKOL!$E$7)^L$5,0),0)),0))),0)</f>
        <v>0</v>
      </c>
      <c r="M45" s="214">
        <f>IF(M49&lt;=0,IF(M$5&gt;Pil!$D$3,0,IF(FAKTKOL!$V$94=M$5,$B$45*(1+FAKTKOL!$E$7)^M$5,IF(M$5&gt;FAKTKOL!$V$94,IF(FAKTKOL!$W$94=0,0,IF(M$5-FAKTKOL!$V$94=INT((M$5-FAKTKOL!$V$94)/FAKTKOL!$W$94)*FAKTKOL!$W$94,IF(M$5&gt;FAKTKOL!$V$94,$B$45*(1+FAKTKOL!$E$7)^M$5,0),0)),0))),0)</f>
        <v>600</v>
      </c>
      <c r="N45" s="152">
        <f>IF(N49&lt;=0,IF(N$5&gt;Pil!$D$3,0,IF(FAKTKOL!$V$94=N$5,$B$45*(1+FAKTKOL!$E$7)^N$5,IF(N$5&gt;FAKTKOL!$V$94,IF(FAKTKOL!$W$94=0,0,IF(N$5-FAKTKOL!$V$94=INT((N$5-FAKTKOL!$V$94)/FAKTKOL!$W$94)*FAKTKOL!$W$94,IF(N$5&gt;FAKTKOL!$V$94,$B$45*(1+FAKTKOL!$E$7)^N$5,0),0)),0))),0)</f>
        <v>0</v>
      </c>
      <c r="O45" s="152">
        <f>IF(O49&lt;=0,IF(O$5&gt;Pil!$D$3,0,IF(FAKTKOL!$V$94=O$5,$B$45*(1+FAKTKOL!$E$7)^O$5,IF(O$5&gt;FAKTKOL!$V$94,IF(FAKTKOL!$W$94=0,0,IF(O$5-FAKTKOL!$V$94=INT((O$5-FAKTKOL!$V$94)/FAKTKOL!$W$94)*FAKTKOL!$W$94,IF(O$5&gt;FAKTKOL!$V$94,$B$45*(1+FAKTKOL!$E$7)^O$5,0),0)),0))),0)</f>
        <v>0</v>
      </c>
      <c r="P45" s="152">
        <f>IF(P49&lt;=0,IF(P$5&gt;Pil!$D$3,0,IF(FAKTKOL!$V$94=P$5,$B$45*(1+FAKTKOL!$E$7)^P$5,IF(P$5&gt;FAKTKOL!$V$94,IF(FAKTKOL!$W$94=0,0,IF(P$5-FAKTKOL!$V$94=INT((P$5-FAKTKOL!$V$94)/FAKTKOL!$W$94)*FAKTKOL!$W$94,IF(P$5&gt;FAKTKOL!$V$94,$B$45*(1+FAKTKOL!$E$7)^P$5,0),0)),0))),0)</f>
        <v>600</v>
      </c>
      <c r="Q45" s="152">
        <f>IF(Q49&lt;=0,IF(Q$5&gt;Pil!$D$3,0,IF(FAKTKOL!$V$94=Q$5,$B$45*(1+FAKTKOL!$E$7)^Q$5,IF(Q$5&gt;FAKTKOL!$V$94,IF(FAKTKOL!$W$94=0,0,IF(Q$5-FAKTKOL!$V$94=INT((Q$5-FAKTKOL!$V$94)/FAKTKOL!$W$94)*FAKTKOL!$W$94,IF(Q$5&gt;FAKTKOL!$V$94,$B$45*(1+FAKTKOL!$E$7)^Q$5,0),0)),0))),0)</f>
        <v>0</v>
      </c>
      <c r="R45" s="152">
        <f>IF(R49&lt;=0,IF(R$5&gt;Pil!$D$3,0,IF(FAKTKOL!$V$94=R$5,$B$45*(1+FAKTKOL!$E$7)^R$5,IF(R$5&gt;FAKTKOL!$V$94,IF(FAKTKOL!$W$94=0,0,IF(R$5-FAKTKOL!$V$94=INT((R$5-FAKTKOL!$V$94)/FAKTKOL!$W$94)*FAKTKOL!$W$94,IF(R$5&gt;FAKTKOL!$V$94,$B$45*(1+FAKTKOL!$E$7)^R$5,0),0)),0))),0)</f>
        <v>0</v>
      </c>
      <c r="S45" s="152">
        <f>IF(S49&lt;=0,IF(S$5&gt;Pil!$D$3,0,IF(FAKTKOL!$V$94=S$5,$B$45*(1+FAKTKOL!$E$7)^S$5,IF(S$5&gt;FAKTKOL!$V$94,IF(FAKTKOL!$W$94=0,0,IF(S$5-FAKTKOL!$V$94=INT((S$5-FAKTKOL!$V$94)/FAKTKOL!$W$94)*FAKTKOL!$W$94,IF(S$5&gt;FAKTKOL!$V$94,$B$45*(1+FAKTKOL!$E$7)^S$5,0),0)),0))),0)</f>
        <v>600</v>
      </c>
      <c r="T45" s="214">
        <f>IF(T49&lt;=0,IF(T$5&gt;Pil!$D$3,0,IF(FAKTKOL!$V$94=T$5,$B$45*(1+FAKTKOL!$E$7)^T$5,IF(T$5&gt;FAKTKOL!$V$94,IF(FAKTKOL!$W$94=0,0,IF(T$5-FAKTKOL!$V$94=INT((T$5-FAKTKOL!$V$94)/FAKTKOL!$W$94)*FAKTKOL!$W$94,IF(T$5&gt;FAKTKOL!$V$94,$B$45*(1+FAKTKOL!$E$7)^T$5,0),0)),0))),0)</f>
        <v>0</v>
      </c>
      <c r="U45" s="152">
        <f>IF(U49&lt;=0,IF(U$5&gt;Pil!$D$3,0,IF(FAKTKOL!$V$94=U$5,$B$45*(1+FAKTKOL!$E$7)^U$5,IF(U$5&gt;FAKTKOL!$V$94,IF(FAKTKOL!$W$94=0,0,IF(U$5-FAKTKOL!$V$94=INT((U$5-FAKTKOL!$V$94)/FAKTKOL!$W$94)*FAKTKOL!$W$94,IF(U$5&gt;FAKTKOL!$V$94,$B$45*(1+FAKTKOL!$E$7)^U$5,0),0)),0))),0)</f>
        <v>0</v>
      </c>
      <c r="V45" s="214">
        <f>IF(V49&lt;=0,IF(V$5&gt;Pil!$D$3,0,IF(FAKTKOL!$V$94=V$5,$B$45*(1+FAKTKOL!$E$7)^V$5,IF(V$5&gt;FAKTKOL!$V$94,IF(FAKTKOL!$W$94=0,0,IF(V$5-FAKTKOL!$V$94=INT((V$5-FAKTKOL!$V$94)/FAKTKOL!$W$94)*FAKTKOL!$W$94,IF(V$5&gt;FAKTKOL!$V$94,$B$45*(1+FAKTKOL!$E$7)^V$5,0),0)),0))),0)</f>
        <v>0</v>
      </c>
      <c r="W45" s="152">
        <f>IF(W49&lt;=0,IF(W$5&gt;Pil!$D$3,0,IF(FAKTKOL!$V$94=W$5,$B$45*(1+FAKTKOL!$E$7)^W$5,IF(W$5&gt;FAKTKOL!$V$94,IF(FAKTKOL!$W$94=0,0,IF(W$5-FAKTKOL!$V$94=INT((W$5-FAKTKOL!$V$94)/FAKTKOL!$W$94)*FAKTKOL!$W$94,IF(W$5&gt;FAKTKOL!$V$94,$B$45*(1+FAKTKOL!$E$7)^W$5,0),0)),0))),0)</f>
        <v>0</v>
      </c>
      <c r="X45" s="152">
        <f>IF(X49&lt;=0,IF(X$5&gt;Pil!$D$3,0,IF(FAKTKOL!$V$94=X$5,$B$45*(1+FAKTKOL!$E$7)^X$5,IF(X$5&gt;FAKTKOL!$V$94,IF(FAKTKOL!$W$94=0,0,IF(X$5-FAKTKOL!$V$94=INT((X$5-FAKTKOL!$V$94)/FAKTKOL!$W$94)*FAKTKOL!$W$94,IF(X$5&gt;FAKTKOL!$V$94,$B$45*(1+FAKTKOL!$E$7)^X$5,0),0)),0))),0)</f>
        <v>0</v>
      </c>
      <c r="Y45" s="152">
        <f>IF(Y49&lt;=0,IF(Y$5&gt;Pil!$D$3,0,IF(FAKTKOL!$V$94=Y$5,$B$45*(1+FAKTKOL!$E$7)^Y$5,IF(Y$5&gt;FAKTKOL!$V$94,IF(FAKTKOL!$W$94=0,0,IF(Y$5-FAKTKOL!$V$94=INT((Y$5-FAKTKOL!$V$94)/FAKTKOL!$W$94)*FAKTKOL!$W$94,IF(Y$5&gt;FAKTKOL!$V$94,$B$45*(1+FAKTKOL!$E$7)^Y$5,0),0)),0))),0)</f>
        <v>0</v>
      </c>
      <c r="Z45" s="152">
        <f>IF(Z49&lt;=0,IF(Z$5&gt;Pil!$D$3,0,IF(FAKTKOL!$V$94=Z$5,$B$45*(1+FAKTKOL!$E$7)^Z$5,IF(Z$5&gt;FAKTKOL!$V$94,IF(FAKTKOL!$W$94=0,0,IF(Z$5-FAKTKOL!$V$94=INT((Z$5-FAKTKOL!$V$94)/FAKTKOL!$W$94)*FAKTKOL!$W$94,IF(Z$5&gt;FAKTKOL!$V$94,$B$45*(1+FAKTKOL!$E$7)^Z$5,0),0)),0))),0)</f>
        <v>0</v>
      </c>
      <c r="AA45" s="152">
        <f>IF(AA49&lt;=0,IF(AA$5&gt;Pil!$D$3,0,IF(FAKTKOL!$V$94=AA$5,$B$45*(1+FAKTKOL!$E$7)^AA$5,IF(AA$5&gt;FAKTKOL!$V$94,IF(FAKTKOL!$W$94=0,0,IF(AA$5-FAKTKOL!$V$94=INT((AA$5-FAKTKOL!$V$94)/FAKTKOL!$W$94)*FAKTKOL!$W$94,IF(AA$5&gt;FAKTKOL!$V$94,$B$45*(1+FAKTKOL!$E$7)^AA$5,0),0)),0))),0)</f>
        <v>0</v>
      </c>
      <c r="AB45" s="152">
        <f>IF(AB49&lt;=0,IF(AB$5&gt;Pil!$D$3,0,IF(FAKTKOL!$V$94=AB$5,$B$45*(1+FAKTKOL!$E$7)^AB$5,IF(AB$5&gt;FAKTKOL!$V$94,IF(FAKTKOL!$W$94=0,0,IF(AB$5-FAKTKOL!$V$94=INT((AB$5-FAKTKOL!$V$94)/FAKTKOL!$W$94)*FAKTKOL!$W$94,IF(AB$5&gt;FAKTKOL!$V$94,$B$45*(1+FAKTKOL!$E$7)^AB$5,0),0)),0))),0)</f>
        <v>0</v>
      </c>
      <c r="AC45" s="152">
        <f>IF(AC49&lt;=0,IF(AC$5&gt;Pil!$D$3,0,IF(FAKTKOL!$V$94=AC$5,$B$45*(1+FAKTKOL!$E$7)^AC$5,IF(AC$5&gt;FAKTKOL!$V$94,IF(FAKTKOL!$W$94=0,0,IF(AC$5-FAKTKOL!$V$94=INT((AC$5-FAKTKOL!$V$94)/FAKTKOL!$W$94)*FAKTKOL!$W$94,IF(AC$5&gt;FAKTKOL!$V$94,$B$45*(1+FAKTKOL!$E$7)^AC$5,0),0)),0))),0)</f>
        <v>0</v>
      </c>
      <c r="AD45" s="152">
        <f>IF(AD49&lt;=0,IF(AD$5&gt;Pil!$D$3,0,IF(FAKTKOL!$V$94=AD$5,$B$45*(1+FAKTKOL!$E$7)^AD$5,IF(AD$5&gt;FAKTKOL!$V$94,IF(FAKTKOL!$W$94=0,0,IF(AD$5-FAKTKOL!$V$94=INT((AD$5-FAKTKOL!$V$94)/FAKTKOL!$W$94)*FAKTKOL!$W$94,IF(AD$5&gt;FAKTKOL!$V$94,$B$45*(1+FAKTKOL!$E$7)^AD$5,0),0)),0))),0)</f>
        <v>0</v>
      </c>
      <c r="AE45" s="152">
        <f>IF(AE49&lt;=0,IF(AE$5&gt;Pil!$D$3,0,IF(FAKTKOL!$V$94=AE$5,$B$45*(1+FAKTKOL!$E$7)^AE$5,IF(AE$5&gt;FAKTKOL!$V$94,IF(FAKTKOL!$W$94=0,0,IF(AE$5-FAKTKOL!$V$94=INT((AE$5-FAKTKOL!$V$94)/FAKTKOL!$W$94)*FAKTKOL!$W$94,IF(AE$5&gt;FAKTKOL!$V$94,$B$45*(1+FAKTKOL!$E$7)^AE$5,0),0)),0))),0)</f>
        <v>0</v>
      </c>
      <c r="AF45" s="152">
        <f>IF(AF49&lt;=0,IF(AF$5&gt;Pil!$D$3,0,IF(FAKTKOL!$V$94=AF$5,$B$45*(1+FAKTKOL!$E$7)^AF$5,IF(AF$5&gt;FAKTKOL!$V$94,IF(FAKTKOL!$W$94=0,0,IF(AF$5-FAKTKOL!$V$94=INT((AF$5-FAKTKOL!$V$94)/FAKTKOL!$W$94)*FAKTKOL!$W$94,IF(AF$5&gt;FAKTKOL!$V$94,$B$45*(1+FAKTKOL!$E$7)^AF$5,0),0)),0))),0)</f>
        <v>0</v>
      </c>
      <c r="AG45" s="152">
        <f>IF(AG49&lt;=0,IF(AG$5&gt;Pil!$D$3,0,IF(FAKTKOL!$V$94=AG$5,$B$45*(1+FAKTKOL!$E$7)^AG$5,IF(AG$5&gt;FAKTKOL!$V$94,IF(FAKTKOL!$W$94=0,0,IF(AG$5-FAKTKOL!$V$94=INT((AG$5-FAKTKOL!$V$94)/FAKTKOL!$W$94)*FAKTKOL!$W$94,IF(AG$5&gt;FAKTKOL!$V$94,$B$45*(1+FAKTKOL!$E$7)^AG$5,0),0)),0))),0)</f>
        <v>0</v>
      </c>
      <c r="AH45" s="152">
        <f>IF(AH49&lt;=0,IF(AH$5&gt;Pil!$D$3,0,IF(FAKTKOL!$V$94=AH$5,$B$45*(1+FAKTKOL!$E$7)^AH$5,IF(AH$5&gt;FAKTKOL!$V$94,IF(FAKTKOL!$W$94=0,0,IF(AH$5-FAKTKOL!$V$94=INT((AH$5-FAKTKOL!$V$94)/FAKTKOL!$W$94)*FAKTKOL!$W$94,IF(AH$5&gt;FAKTKOL!$V$94,$B$45*(1+FAKTKOL!$E$7)^AH$5,0),0)),0))),0)</f>
        <v>0</v>
      </c>
    </row>
    <row r="46" spans="1:34" x14ac:dyDescent="0.2">
      <c r="A46" s="3" t="str">
        <f>FAKTKOL!P95</f>
        <v>Gødningsspredning, året efter plantning</v>
      </c>
      <c r="B46" s="3">
        <f>Pil!F56*Pil!E56</f>
        <v>100</v>
      </c>
      <c r="D46" s="152">
        <f>IF(D$5&gt;Pil!$D$3,0,IF(FAKTKOL!$V$95=D$5,$B$46*(1+FAKTKOL!$E$7)^D$5,IF(D$5&gt;FAKTKOL!$V$95,IF(FAKTKOL!$W$95=0,0,IF(D$5-FAKTKOL!$V$95=INT((D$5-FAKTKOL!$V$95)/FAKTKOL!$W$95)*FAKTKOL!$W$95,IF(D$5&gt;FAKTKOL!$V$95,$B$46*(1+FAKTKOL!$E$7)^D$5,0),0)),0)))</f>
        <v>0</v>
      </c>
      <c r="E46" s="152">
        <f>IF(E$5&gt;Pil!$D$3,0,IF(FAKTKOL!$V$95=E$5,$B$46*(1+FAKTKOL!$E$7)^E$5,IF(E$5&gt;FAKTKOL!$V$95,IF(FAKTKOL!$W$95=0,0,IF(E$5-FAKTKOL!$V$95=INT((E$5-FAKTKOL!$V$95)/FAKTKOL!$W$95)*FAKTKOL!$W$95,IF(E$5&gt;FAKTKOL!$V$95,$B$46*(1+FAKTKOL!$E$7)^E$5,0),0)),0)))</f>
        <v>100</v>
      </c>
      <c r="F46" s="152">
        <f>IF(F$5&gt;Pil!$D$3,0,IF(FAKTKOL!$V$95=F$5,$B$46*(1+FAKTKOL!$E$7)^F$5,IF(F$5&gt;FAKTKOL!$V$95,IF(FAKTKOL!$W$95=0,0,IF(F$5-FAKTKOL!$V$95=INT((F$5-FAKTKOL!$V$95)/FAKTKOL!$W$95)*FAKTKOL!$W$95,IF(F$5&gt;FAKTKOL!$V$95,$B$46*(1+FAKTKOL!$E$7)^F$5,0),0)),0)))</f>
        <v>0</v>
      </c>
      <c r="G46" s="214">
        <f>IF(G$5&gt;Pil!$D$3,0,IF(FAKTKOL!$V$95=G$5,$B$46*(1+FAKTKOL!$E$7)^G$5,IF(G$5&gt;FAKTKOL!$V$95,IF(FAKTKOL!$W$95=0,0,IF(G$5-FAKTKOL!$V$95=INT((G$5-FAKTKOL!$V$95)/FAKTKOL!$W$95)*FAKTKOL!$W$95,IF(G$5&gt;FAKTKOL!$V$95,$B$46*(1+FAKTKOL!$E$7)^G$5,0),0)),0)))</f>
        <v>0</v>
      </c>
      <c r="H46" s="214">
        <f>IF(H$5&gt;Pil!$D$3,0,IF(FAKTKOL!$V$95=H$5,$B$46*(1+FAKTKOL!$E$7)^H$5,IF(H$5&gt;FAKTKOL!$V$95,IF(FAKTKOL!$W$95=0,0,IF(H$5-FAKTKOL!$V$95=INT((H$5-FAKTKOL!$V$95)/FAKTKOL!$W$95)*FAKTKOL!$W$95,IF(H$5&gt;FAKTKOL!$V$95,$B$46*(1+FAKTKOL!$E$7)^H$5,0),0)),0)))</f>
        <v>0</v>
      </c>
      <c r="I46" s="214">
        <f>IF(I$5&gt;Pil!$D$3,0,IF(FAKTKOL!$V$95=I$5,$B$46*(1+FAKTKOL!$E$7)^I$5,IF(I$5&gt;FAKTKOL!$V$95,IF(FAKTKOL!$W$95=0,0,IF(I$5-FAKTKOL!$V$95=INT((I$5-FAKTKOL!$V$95)/FAKTKOL!$W$95)*FAKTKOL!$W$95,IF(I$5&gt;FAKTKOL!$V$95,$B$46*(1+FAKTKOL!$E$7)^I$5,0),0)),0)))</f>
        <v>0</v>
      </c>
      <c r="J46" s="214">
        <f>IF(J$5&gt;Pil!$D$3,0,IF(FAKTKOL!$V$95=J$5,$B$46*(1+FAKTKOL!$E$7)^J$5,IF(J$5&gt;FAKTKOL!$V$95,IF(FAKTKOL!$W$95=0,0,IF(J$5-FAKTKOL!$V$95=INT((J$5-FAKTKOL!$V$95)/FAKTKOL!$W$95)*FAKTKOL!$W$95,IF(J$5&gt;FAKTKOL!$V$95,$B$46*(1+FAKTKOL!$E$7)^J$5,0),0)),0)))</f>
        <v>0</v>
      </c>
      <c r="K46" s="214">
        <f>IF(K$5&gt;Pil!$D$3,0,IF(FAKTKOL!$V$95=K$5,$B$46*(1+FAKTKOL!$E$7)^K$5,IF(K$5&gt;FAKTKOL!$V$95,IF(FAKTKOL!$W$95=0,0,IF(K$5-FAKTKOL!$V$95=INT((K$5-FAKTKOL!$V$95)/FAKTKOL!$W$95)*FAKTKOL!$W$95,IF(K$5&gt;FAKTKOL!$V$95,$B$46*(1+FAKTKOL!$E$7)^K$5,0),0)),0)))</f>
        <v>0</v>
      </c>
      <c r="L46" s="214">
        <f>IF(L$5&gt;Pil!$D$3,0,IF(FAKTKOL!$V$95=L$5,$B$46*(1+FAKTKOL!$E$7)^L$5,IF(L$5&gt;FAKTKOL!$V$95,IF(FAKTKOL!$W$95=0,0,IF(L$5-FAKTKOL!$V$95=INT((L$5-FAKTKOL!$V$95)/FAKTKOL!$W$95)*FAKTKOL!$W$95,IF(L$5&gt;FAKTKOL!$V$95,$B$46*(1+FAKTKOL!$E$7)^L$5,0),0)),0)))</f>
        <v>0</v>
      </c>
      <c r="M46" s="214">
        <f>IF(M$5&gt;Pil!$D$3,0,IF(FAKTKOL!$V$95=M$5,$B$46*(1+FAKTKOL!$E$7)^M$5,IF(M$5&gt;FAKTKOL!$V$95,IF(FAKTKOL!$W$95=0,0,IF(M$5-FAKTKOL!$V$95=INT((M$5-FAKTKOL!$V$95)/FAKTKOL!$W$95)*FAKTKOL!$W$95,IF(M$5&gt;FAKTKOL!$V$95,$B$46*(1+FAKTKOL!$E$7)^M$5,0),0)),0)))</f>
        <v>0</v>
      </c>
      <c r="N46" s="214">
        <f>IF(N$5&gt;Pil!$D$3,0,IF(FAKTKOL!$V$95=N$5,$B$46*(1+FAKTKOL!$E$7)^N$5,IF(N$5&gt;FAKTKOL!$V$95,IF(FAKTKOL!$W$95=0,0,IF(N$5-FAKTKOL!$V$95=INT((N$5-FAKTKOL!$V$95)/FAKTKOL!$W$95)*FAKTKOL!$W$95,IF(N$5&gt;FAKTKOL!$V$95,$B$46*(1+FAKTKOL!$E$7)^N$5,0),0)),0)))</f>
        <v>0</v>
      </c>
      <c r="O46" s="214">
        <f>IF(O$5&gt;Pil!$D$3,0,IF(FAKTKOL!$V$95=O$5,$B$46*(1+FAKTKOL!$E$7)^O$5,IF(O$5&gt;FAKTKOL!$V$95,IF(FAKTKOL!$W$95=0,0,IF(O$5-FAKTKOL!$V$95=INT((O$5-FAKTKOL!$V$95)/FAKTKOL!$W$95)*FAKTKOL!$W$95,IF(O$5&gt;FAKTKOL!$V$95,$B$46*(1+FAKTKOL!$E$7)^O$5,0),0)),0)))</f>
        <v>0</v>
      </c>
      <c r="P46" s="214">
        <f>IF(P$5&gt;Pil!$D$3,0,IF(FAKTKOL!$V$95=P$5,$B$46*(1+FAKTKOL!$E$7)^P$5,IF(P$5&gt;FAKTKOL!$V$95,IF(FAKTKOL!$W$95=0,0,IF(P$5-FAKTKOL!$V$95=INT((P$5-FAKTKOL!$V$95)/FAKTKOL!$W$95)*FAKTKOL!$W$95,IF(P$5&gt;FAKTKOL!$V$95,$B$46*(1+FAKTKOL!$E$7)^P$5,0),0)),0)))</f>
        <v>0</v>
      </c>
      <c r="Q46" s="214">
        <f>IF(Q$5&gt;Pil!$D$3,0,IF(FAKTKOL!$V$95=Q$5,$B$46*(1+FAKTKOL!$E$7)^Q$5,IF(Q$5&gt;FAKTKOL!$V$95,IF(FAKTKOL!$W$95=0,0,IF(Q$5-FAKTKOL!$V$95=INT((Q$5-FAKTKOL!$V$95)/FAKTKOL!$W$95)*FAKTKOL!$W$95,IF(Q$5&gt;FAKTKOL!$V$95,$B$46*(1+FAKTKOL!$E$7)^Q$5,0),0)),0)))</f>
        <v>0</v>
      </c>
      <c r="R46" s="214">
        <f>IF(R$5&gt;Pil!$D$3,0,IF(FAKTKOL!$V$95=R$5,$B$46*(1+FAKTKOL!$E$7)^R$5,IF(R$5&gt;FAKTKOL!$V$95,IF(FAKTKOL!$W$95=0,0,IF(R$5-FAKTKOL!$V$95=INT((R$5-FAKTKOL!$V$95)/FAKTKOL!$W$95)*FAKTKOL!$W$95,IF(R$5&gt;FAKTKOL!$V$95,$B$46*(1+FAKTKOL!$E$7)^R$5,0),0)),0)))</f>
        <v>0</v>
      </c>
      <c r="S46" s="214">
        <f>IF(S$5&gt;Pil!$D$3,0,IF(FAKTKOL!$V$95=S$5,$B$46*(1+FAKTKOL!$E$7)^S$5,IF(S$5&gt;FAKTKOL!$V$95,IF(FAKTKOL!$W$95=0,0,IF(S$5-FAKTKOL!$V$95=INT((S$5-FAKTKOL!$V$95)/FAKTKOL!$W$95)*FAKTKOL!$W$95,IF(S$5&gt;FAKTKOL!$V$95,$B$46*(1+FAKTKOL!$E$7)^S$5,0),0)),0)))</f>
        <v>0</v>
      </c>
      <c r="T46" s="214">
        <f>IF(T$5&gt;Pil!$D$3,0,IF(FAKTKOL!$V$95=T$5,$B$46*(1+FAKTKOL!$E$7)^T$5,IF(T$5&gt;FAKTKOL!$V$95,IF(FAKTKOL!$W$95=0,0,IF(T$5-FAKTKOL!$V$95=INT((T$5-FAKTKOL!$V$95)/FAKTKOL!$W$95)*FAKTKOL!$W$95,IF(T$5&gt;FAKTKOL!$V$95,$B$46*(1+FAKTKOL!$E$7)^T$5,0),0)),0)))</f>
        <v>0</v>
      </c>
      <c r="U46" s="152">
        <f>IF(U$5&gt;Pil!$D$3,0,IF(FAKTKOL!$V$95=U$5,$B$46*(1+FAKTKOL!$E$7)^U$5,IF(U$5&gt;FAKTKOL!$V$95,IF(FAKTKOL!$W$95=0,0,IF(U$5-FAKTKOL!$V$95=INT((U$5-FAKTKOL!$V$95)/FAKTKOL!$W$95)*FAKTKOL!$W$95,IF(U$5&gt;FAKTKOL!$V$95,$B$46*(1+FAKTKOL!$E$7)^U$5,0),0)),0)))</f>
        <v>0</v>
      </c>
      <c r="V46" s="214">
        <f>IF(V$5&gt;Pil!$D$3,0,IF(FAKTKOL!$V$95=V$5,$B$46*(1+FAKTKOL!$E$7)^V$5,IF(V$5&gt;FAKTKOL!$V$95,IF(FAKTKOL!$W$95=0,0,IF(V$5-FAKTKOL!$V$95=INT((V$5-FAKTKOL!$V$95)/FAKTKOL!$W$95)*FAKTKOL!$W$95,IF(V$5&gt;FAKTKOL!$V$95,$B$46*(1+FAKTKOL!$E$7)^V$5,0),0)),0)))</f>
        <v>0</v>
      </c>
      <c r="W46" s="152">
        <f>IF(W$5&gt;Pil!$D$3,0,IF(FAKTKOL!$V$95=W$5,$B$46*(1+FAKTKOL!$E$7)^W$5,IF(W$5&gt;FAKTKOL!$V$95,IF(FAKTKOL!$W$95=0,0,IF(W$5-FAKTKOL!$V$95=INT((W$5-FAKTKOL!$V$95)/FAKTKOL!$W$95)*FAKTKOL!$W$95,IF(W$5&gt;FAKTKOL!$V$95,$B$46*(1+FAKTKOL!$E$7)^W$5,0),0)),0)))</f>
        <v>0</v>
      </c>
      <c r="X46" s="152">
        <f>IF(X$5&gt;Pil!$D$3,0,IF(FAKTKOL!$V$95=X$5,$B$46*(1+FAKTKOL!$E$7)^X$5,IF(X$5&gt;FAKTKOL!$V$95,IF(FAKTKOL!$W$95=0,0,IF(X$5-FAKTKOL!$V$95=INT((X$5-FAKTKOL!$V$95)/FAKTKOL!$W$95)*FAKTKOL!$W$95,IF(X$5&gt;FAKTKOL!$V$95,$B$46*(1+FAKTKOL!$E$7)^X$5,0),0)),0)))</f>
        <v>0</v>
      </c>
      <c r="Y46" s="152">
        <f>IF(Y$5&gt;Pil!$D$3,0,IF(FAKTKOL!$V$95=Y$5,$B$46*(1+FAKTKOL!$E$7)^Y$5,IF(Y$5&gt;FAKTKOL!$V$95,IF(FAKTKOL!$W$95=0,0,IF(Y$5-FAKTKOL!$V$95=INT((Y$5-FAKTKOL!$V$95)/FAKTKOL!$W$95)*FAKTKOL!$W$95,IF(Y$5&gt;FAKTKOL!$V$95,$B$46*(1+FAKTKOL!$E$7)^Y$5,0),0)),0)))</f>
        <v>0</v>
      </c>
      <c r="Z46" s="152">
        <f>IF(Z$5&gt;Pil!$D$3,0,IF(FAKTKOL!$V$95=Z$5,$B$46*(1+FAKTKOL!$E$7)^Z$5,IF(Z$5&gt;FAKTKOL!$V$95,IF(FAKTKOL!$W$95=0,0,IF(Z$5-FAKTKOL!$V$95=INT((Z$5-FAKTKOL!$V$95)/FAKTKOL!$W$95)*FAKTKOL!$W$95,IF(Z$5&gt;FAKTKOL!$V$95,$B$46*(1+FAKTKOL!$E$7)^Z$5,0),0)),0)))</f>
        <v>0</v>
      </c>
      <c r="AA46" s="152">
        <f>IF(AA$5&gt;Pil!$D$3,0,IF(FAKTKOL!$V$95=AA$5,$B$46*(1+FAKTKOL!$E$7)^AA$5,IF(AA$5&gt;FAKTKOL!$V$95,IF(FAKTKOL!$W$95=0,0,IF(AA$5-FAKTKOL!$V$95=INT((AA$5-FAKTKOL!$V$95)/FAKTKOL!$W$95)*FAKTKOL!$W$95,IF(AA$5&gt;FAKTKOL!$V$95,$B$46*(1+FAKTKOL!$E$7)^AA$5,0),0)),0)))</f>
        <v>0</v>
      </c>
      <c r="AB46" s="152">
        <f>IF(AB$5&gt;Pil!$D$3,0,IF(FAKTKOL!$V$95=AB$5,$B$46*(1+FAKTKOL!$E$7)^AB$5,IF(AB$5&gt;FAKTKOL!$V$95,IF(FAKTKOL!$W$95=0,0,IF(AB$5-FAKTKOL!$V$95=INT((AB$5-FAKTKOL!$V$95)/FAKTKOL!$W$95)*FAKTKOL!$W$95,IF(AB$5&gt;FAKTKOL!$V$95,$B$46*(1+FAKTKOL!$E$7)^AB$5,0),0)),0)))</f>
        <v>0</v>
      </c>
      <c r="AC46" s="152">
        <f>IF(AC$5&gt;Pil!$D$3,0,IF(FAKTKOL!$V$95=AC$5,$B$46*(1+FAKTKOL!$E$7)^AC$5,IF(AC$5&gt;FAKTKOL!$V$95,IF(FAKTKOL!$W$95=0,0,IF(AC$5-FAKTKOL!$V$95=INT((AC$5-FAKTKOL!$V$95)/FAKTKOL!$W$95)*FAKTKOL!$W$95,IF(AC$5&gt;FAKTKOL!$V$95,$B$46*(1+FAKTKOL!$E$7)^AC$5,0),0)),0)))</f>
        <v>0</v>
      </c>
      <c r="AD46" s="152">
        <f>IF(AD$5&gt;Pil!$D$3,0,IF(FAKTKOL!$V$95=AD$5,$B$46*(1+FAKTKOL!$E$7)^AD$5,IF(AD$5&gt;FAKTKOL!$V$95,IF(FAKTKOL!$W$95=0,0,IF(AD$5-FAKTKOL!$V$95=INT((AD$5-FAKTKOL!$V$95)/FAKTKOL!$W$95)*FAKTKOL!$W$95,IF(AD$5&gt;FAKTKOL!$V$95,$B$46*(1+FAKTKOL!$E$7)^AD$5,0),0)),0)))</f>
        <v>0</v>
      </c>
      <c r="AE46" s="152">
        <f>IF(AE$5&gt;Pil!$D$3,0,IF(FAKTKOL!$V$95=AE$5,$B$46*(1+FAKTKOL!$E$7)^AE$5,IF(AE$5&gt;FAKTKOL!$V$95,IF(FAKTKOL!$W$95=0,0,IF(AE$5-FAKTKOL!$V$95=INT((AE$5-FAKTKOL!$V$95)/FAKTKOL!$W$95)*FAKTKOL!$W$95,IF(AE$5&gt;FAKTKOL!$V$95,$B$46*(1+FAKTKOL!$E$7)^AE$5,0),0)),0)))</f>
        <v>0</v>
      </c>
      <c r="AF46" s="152">
        <f>IF(AF$5&gt;Pil!$D$3,0,IF(FAKTKOL!$V$95=AF$5,$B$46*(1+FAKTKOL!$E$7)^AF$5,IF(AF$5&gt;FAKTKOL!$V$95,IF(FAKTKOL!$W$95=0,0,IF(AF$5-FAKTKOL!$V$95=INT((AF$5-FAKTKOL!$V$95)/FAKTKOL!$W$95)*FAKTKOL!$W$95,IF(AF$5&gt;FAKTKOL!$V$95,$B$46*(1+FAKTKOL!$E$7)^AF$5,0),0)),0)))</f>
        <v>0</v>
      </c>
      <c r="AG46" s="152">
        <f>IF(AG$5&gt;Pil!$D$3,0,IF(FAKTKOL!$V$95=AG$5,$B$46*(1+FAKTKOL!$E$7)^AG$5,IF(AG$5&gt;FAKTKOL!$V$95,IF(FAKTKOL!$W$95=0,0,IF(AG$5-FAKTKOL!$V$95=INT((AG$5-FAKTKOL!$V$95)/FAKTKOL!$W$95)*FAKTKOL!$W$95,IF(AG$5&gt;FAKTKOL!$V$95,$B$46*(1+FAKTKOL!$E$7)^AG$5,0),0)),0)))</f>
        <v>0</v>
      </c>
      <c r="AH46" s="152">
        <f>IF(AH$5&gt;Pil!$D$3,0,IF(FAKTKOL!$V$95=AH$5,$B$46*(1+FAKTKOL!$E$7)^AH$5,IF(AH$5&gt;FAKTKOL!$V$95,IF(FAKTKOL!$W$95=0,0,IF(AH$5-FAKTKOL!$V$95=INT((AH$5-FAKTKOL!$V$95)/FAKTKOL!$W$95)*FAKTKOL!$W$95,IF(AH$5&gt;FAKTKOL!$V$95,$B$46*(1+FAKTKOL!$E$7)^AH$5,0),0)),0)))</f>
        <v>0</v>
      </c>
    </row>
    <row r="47" spans="1:34" x14ac:dyDescent="0.2">
      <c r="A47" s="225" t="str">
        <f>FAKTKOL!P96</f>
        <v>Gødningsspredning, høstår</v>
      </c>
      <c r="B47" s="3">
        <f>Pil!F57*Pil!E57</f>
        <v>100</v>
      </c>
      <c r="D47" s="152">
        <f>IF(D49&lt;=0,IF(D$5&gt;Pil!$D$3,0,IF(FAKTKOL!$V$96=D$5,$B$47*(1+FAKTKOL!$E$7)^D$5,IF(D$5&gt;FAKTKOL!$V$96,IF(FAKTKOL!$W$96=0,0,IF(D$5-FAKTKOL!$V$96=INT((D$5-FAKTKOL!$V$96)/FAKTKOL!$W$96)*FAKTKOL!$W$96,IF(D$5&gt;FAKTKOL!$V$96,$B$47*(1+FAKTKOL!$E$7)^D$5,0),0)),0))),0)</f>
        <v>0</v>
      </c>
      <c r="E47" s="152">
        <f>IF(E49&lt;=0,IF(E$5&gt;Pil!$D$3,0,IF(FAKTKOL!$V$96=E$5,$B$47*(1+FAKTKOL!$E$7)^E$5,IF(E$5&gt;FAKTKOL!$V$96,IF(FAKTKOL!$W$96=0,0,IF(E$5-FAKTKOL!$V$96=INT((E$5-FAKTKOL!$V$96)/FAKTKOL!$W$96)*FAKTKOL!$W$96,IF(E$5&gt;FAKTKOL!$V$96,$B$47*(1+FAKTKOL!$E$7)^E$5,0),0)),0))),0)</f>
        <v>0</v>
      </c>
      <c r="F47" s="152">
        <f>IF(F49&lt;=0,IF(F$5&gt;Pil!$D$3,0,IF(FAKTKOL!$V$96=F$5,$B$47*(1+FAKTKOL!$E$7)^F$5,IF(F$5&gt;FAKTKOL!$V$96,IF(FAKTKOL!$W$96=0,0,IF(F$5-FAKTKOL!$V$96=INT((F$5-FAKTKOL!$V$96)/FAKTKOL!$W$96)*FAKTKOL!$W$96,IF(F$5&gt;FAKTKOL!$V$96,$B$47*(1+FAKTKOL!$E$7)^F$5,0),0)),0))),0)</f>
        <v>0</v>
      </c>
      <c r="G47" s="214">
        <f>IF(G49&lt;=0,IF(G$5&gt;Pil!$D$3,0,IF(FAKTKOL!$V$96=G$5,$B$47*(1+FAKTKOL!$E$7)^G$5,IF(G$5&gt;FAKTKOL!$V$96,IF(FAKTKOL!$W$96=0,0,IF(G$5-FAKTKOL!$V$96=INT((G$5-FAKTKOL!$V$96)/FAKTKOL!$W$96)*FAKTKOL!$W$96,IF(G$5&gt;FAKTKOL!$V$96,$B$47*(1+FAKTKOL!$E$7)^G$5,0),0)),0))),0)</f>
        <v>100</v>
      </c>
      <c r="H47" s="152">
        <f>IF(H49&lt;=0,IF(H$5&gt;Pil!$D$3,0,IF(FAKTKOL!$V$96=H$5,$B$47*(1+FAKTKOL!$E$7)^H$5,IF(H$5&gt;FAKTKOL!$V$96,IF(FAKTKOL!$W$96=0,0,IF(H$5-FAKTKOL!$V$96=INT((H$5-FAKTKOL!$V$96)/FAKTKOL!$W$96)*FAKTKOL!$W$96,IF(H$5&gt;FAKTKOL!$V$96,$B$47*(1+FAKTKOL!$E$7)^H$5,0),0)),0))),0)</f>
        <v>0</v>
      </c>
      <c r="I47" s="152">
        <f>IF(I49&lt;=0,IF(I$5&gt;Pil!$D$3,0,IF(FAKTKOL!$V$96=I$5,$B$47*(1+FAKTKOL!$E$7)^I$5,IF(I$5&gt;FAKTKOL!$V$96,IF(FAKTKOL!$W$96=0,0,IF(I$5-FAKTKOL!$V$96=INT((I$5-FAKTKOL!$V$96)/FAKTKOL!$W$96)*FAKTKOL!$W$96,IF(I$5&gt;FAKTKOL!$V$96,$B$47*(1+FAKTKOL!$E$7)^I$5,0),0)),0))),0)</f>
        <v>0</v>
      </c>
      <c r="J47" s="214">
        <f>IF(J49&lt;=0,IF(J$5&gt;Pil!$D$3,0,IF(FAKTKOL!$V$96=J$5,$B$47*(1+FAKTKOL!$E$7)^J$5,IF(J$5&gt;FAKTKOL!$V$96,IF(FAKTKOL!$W$96=0,0,IF(J$5-FAKTKOL!$V$96=INT((J$5-FAKTKOL!$V$96)/FAKTKOL!$W$96)*FAKTKOL!$W$96,IF(J$5&gt;FAKTKOL!$V$96,$B$47*(1+FAKTKOL!$E$7)^J$5,0),0)),0))),0)</f>
        <v>100</v>
      </c>
      <c r="K47" s="152">
        <f>IF(K49&lt;=0,IF(K$5&gt;Pil!$D$3,0,IF(FAKTKOL!$V$96=K$5,$B$47*(1+FAKTKOL!$E$7)^K$5,IF(K$5&gt;FAKTKOL!$V$96,IF(FAKTKOL!$W$96=0,0,IF(K$5-FAKTKOL!$V$96=INT((K$5-FAKTKOL!$V$96)/FAKTKOL!$W$96)*FAKTKOL!$W$96,IF(K$5&gt;FAKTKOL!$V$96,$B$47*(1+FAKTKOL!$E$7)^K$5,0),0)),0))),0)</f>
        <v>0</v>
      </c>
      <c r="L47" s="152">
        <f>IF(L49&lt;=0,IF(L$5&gt;Pil!$D$3,0,IF(FAKTKOL!$V$96=L$5,$B$47*(1+FAKTKOL!$E$7)^L$5,IF(L$5&gt;FAKTKOL!$V$96,IF(FAKTKOL!$W$96=0,0,IF(L$5-FAKTKOL!$V$96=INT((L$5-FAKTKOL!$V$96)/FAKTKOL!$W$96)*FAKTKOL!$W$96,IF(L$5&gt;FAKTKOL!$V$96,$B$47*(1+FAKTKOL!$E$7)^L$5,0),0)),0))),0)</f>
        <v>0</v>
      </c>
      <c r="M47" s="214">
        <f>IF(M49&lt;=0,IF(M$5&gt;Pil!$D$3,0,IF(FAKTKOL!$V$96=M$5,$B$47*(1+FAKTKOL!$E$7)^M$5,IF(M$5&gt;FAKTKOL!$V$96,IF(FAKTKOL!$W$96=0,0,IF(M$5-FAKTKOL!$V$96=INT((M$5-FAKTKOL!$V$96)/FAKTKOL!$W$96)*FAKTKOL!$W$96,IF(M$5&gt;FAKTKOL!$V$96,$B$47*(1+FAKTKOL!$E$7)^M$5,0),0)),0))),0)</f>
        <v>100</v>
      </c>
      <c r="N47" s="152">
        <f>IF(N49&lt;=0,IF(N$5&gt;Pil!$D$3,0,IF(FAKTKOL!$V$96=N$5,$B$47*(1+FAKTKOL!$E$7)^N$5,IF(N$5&gt;FAKTKOL!$V$96,IF(FAKTKOL!$W$96=0,0,IF(N$5-FAKTKOL!$V$96=INT((N$5-FAKTKOL!$V$96)/FAKTKOL!$W$96)*FAKTKOL!$W$96,IF(N$5&gt;FAKTKOL!$V$96,$B$47*(1+FAKTKOL!$E$7)^N$5,0),0)),0))),0)</f>
        <v>0</v>
      </c>
      <c r="O47" s="152">
        <f>IF(O49&lt;=0,IF(O$5&gt;Pil!$D$3,0,IF(FAKTKOL!$V$96=O$5,$B$47*(1+FAKTKOL!$E$7)^O$5,IF(O$5&gt;FAKTKOL!$V$96,IF(FAKTKOL!$W$96=0,0,IF(O$5-FAKTKOL!$V$96=INT((O$5-FAKTKOL!$V$96)/FAKTKOL!$W$96)*FAKTKOL!$W$96,IF(O$5&gt;FAKTKOL!$V$96,$B$47*(1+FAKTKOL!$E$7)^O$5,0),0)),0))),0)</f>
        <v>0</v>
      </c>
      <c r="P47" s="152">
        <f>IF(P49&lt;=0,IF(P$5&gt;Pil!$D$3,0,IF(FAKTKOL!$V$96=P$5,$B$47*(1+FAKTKOL!$E$7)^P$5,IF(P$5&gt;FAKTKOL!$V$96,IF(FAKTKOL!$W$96=0,0,IF(P$5-FAKTKOL!$V$96=INT((P$5-FAKTKOL!$V$96)/FAKTKOL!$W$96)*FAKTKOL!$W$96,IF(P$5&gt;FAKTKOL!$V$96,$B$47*(1+FAKTKOL!$E$7)^P$5,0),0)),0))),0)</f>
        <v>100</v>
      </c>
      <c r="Q47" s="152">
        <f>IF(Q49&lt;=0,IF(Q$5&gt;Pil!$D$3,0,IF(FAKTKOL!$V$96=Q$5,$B$47*(1+FAKTKOL!$E$7)^Q$5,IF(Q$5&gt;FAKTKOL!$V$96,IF(FAKTKOL!$W$96=0,0,IF(Q$5-FAKTKOL!$V$96=INT((Q$5-FAKTKOL!$V$96)/FAKTKOL!$W$96)*FAKTKOL!$W$96,IF(Q$5&gt;FAKTKOL!$V$96,$B$47*(1+FAKTKOL!$E$7)^Q$5,0),0)),0))),0)</f>
        <v>0</v>
      </c>
      <c r="R47" s="152">
        <f>IF(R49&lt;=0,IF(R$5&gt;Pil!$D$3,0,IF(FAKTKOL!$V$96=R$5,$B$47*(1+FAKTKOL!$E$7)^R$5,IF(R$5&gt;FAKTKOL!$V$96,IF(FAKTKOL!$W$96=0,0,IF(R$5-FAKTKOL!$V$96=INT((R$5-FAKTKOL!$V$96)/FAKTKOL!$W$96)*FAKTKOL!$W$96,IF(R$5&gt;FAKTKOL!$V$96,$B$47*(1+FAKTKOL!$E$7)^R$5,0),0)),0))),0)</f>
        <v>0</v>
      </c>
      <c r="S47" s="152">
        <f>IF(S49&lt;=0,IF(S$5&gt;Pil!$D$3,0,IF(FAKTKOL!$V$96=S$5,$B$47*(1+FAKTKOL!$E$7)^S$5,IF(S$5&gt;FAKTKOL!$V$96,IF(FAKTKOL!$W$96=0,0,IF(S$5-FAKTKOL!$V$96=INT((S$5-FAKTKOL!$V$96)/FAKTKOL!$W$96)*FAKTKOL!$W$96,IF(S$5&gt;FAKTKOL!$V$96,$B$47*(1+FAKTKOL!$E$7)^S$5,0),0)),0))),0)</f>
        <v>100</v>
      </c>
      <c r="T47" s="214">
        <f>IF(T49&lt;=0,IF(T$5&gt;Pil!$D$3,0,IF(FAKTKOL!$V$96=T$5,$B$47*(1+FAKTKOL!$E$7)^T$5,IF(T$5&gt;FAKTKOL!$V$96,IF(FAKTKOL!$W$96=0,0,IF(T$5-FAKTKOL!$V$96=INT((T$5-FAKTKOL!$V$96)/FAKTKOL!$W$96)*FAKTKOL!$W$96,IF(T$5&gt;FAKTKOL!$V$96,$B$47*(1+FAKTKOL!$E$7)^T$5,0),0)),0))),0)</f>
        <v>0</v>
      </c>
      <c r="U47" s="152">
        <f>IF(U49&lt;=0,IF(U$5&gt;Pil!$D$3,0,IF(FAKTKOL!$V$96=U$5,$B$47*(1+FAKTKOL!$E$7)^U$5,IF(U$5&gt;FAKTKOL!$V$96,IF(FAKTKOL!$W$96=0,0,IF(U$5-FAKTKOL!$V$96=INT((U$5-FAKTKOL!$V$96)/FAKTKOL!$W$96)*FAKTKOL!$W$96,IF(U$5&gt;FAKTKOL!$V$96,$B$47*(1+FAKTKOL!$E$7)^U$5,0),0)),0))),0)</f>
        <v>0</v>
      </c>
      <c r="V47" s="214">
        <f>IF(V49&lt;=0,IF(V$5&gt;Pil!$D$3,0,IF(FAKTKOL!$V$96=V$5,$B$47*(1+FAKTKOL!$E$7)^V$5,IF(V$5&gt;FAKTKOL!$V$96,IF(FAKTKOL!$W$96=0,0,IF(V$5-FAKTKOL!$V$96=INT((V$5-FAKTKOL!$V$96)/FAKTKOL!$W$96)*FAKTKOL!$W$96,IF(V$5&gt;FAKTKOL!$V$96,$B$47*(1+FAKTKOL!$E$7)^V$5,0),0)),0))),0)</f>
        <v>0</v>
      </c>
      <c r="W47" s="152">
        <f>IF(W49&lt;=0,IF(W$5&gt;Pil!$D$3,0,IF(FAKTKOL!$V$96=W$5,$B$47*(1+FAKTKOL!$E$7)^W$5,IF(W$5&gt;FAKTKOL!$V$96,IF(FAKTKOL!$W$96=0,0,IF(W$5-FAKTKOL!$V$96=INT((W$5-FAKTKOL!$V$96)/FAKTKOL!$W$96)*FAKTKOL!$W$96,IF(W$5&gt;FAKTKOL!$V$96,$B$47*(1+FAKTKOL!$E$7)^W$5,0),0)),0))),0)</f>
        <v>0</v>
      </c>
      <c r="X47" s="152">
        <f>IF(X49&lt;=0,IF(X$5&gt;Pil!$D$3,0,IF(FAKTKOL!$V$96=X$5,$B$47*(1+FAKTKOL!$E$7)^X$5,IF(X$5&gt;FAKTKOL!$V$96,IF(FAKTKOL!$W$96=0,0,IF(X$5-FAKTKOL!$V$96=INT((X$5-FAKTKOL!$V$96)/FAKTKOL!$W$96)*FAKTKOL!$W$96,IF(X$5&gt;FAKTKOL!$V$96,$B$47*(1+FAKTKOL!$E$7)^X$5,0),0)),0))),0)</f>
        <v>0</v>
      </c>
      <c r="Y47" s="152">
        <f>IF(Y49&lt;=0,IF(Y$5&gt;Pil!$D$3,0,IF(FAKTKOL!$V$96=Y$5,$B$47*(1+FAKTKOL!$E$7)^Y$5,IF(Y$5&gt;FAKTKOL!$V$96,IF(FAKTKOL!$W$96=0,0,IF(Y$5-FAKTKOL!$V$96=INT((Y$5-FAKTKOL!$V$96)/FAKTKOL!$W$96)*FAKTKOL!$W$96,IF(Y$5&gt;FAKTKOL!$V$96,$B$47*(1+FAKTKOL!$E$7)^Y$5,0),0)),0))),0)</f>
        <v>0</v>
      </c>
      <c r="Z47" s="152">
        <f>IF(Z49&lt;=0,IF(Z$5&gt;Pil!$D$3,0,IF(FAKTKOL!$V$96=Z$5,$B$47*(1+FAKTKOL!$E$7)^Z$5,IF(Z$5&gt;FAKTKOL!$V$96,IF(FAKTKOL!$W$96=0,0,IF(Z$5-FAKTKOL!$V$96=INT((Z$5-FAKTKOL!$V$96)/FAKTKOL!$W$96)*FAKTKOL!$W$96,IF(Z$5&gt;FAKTKOL!$V$96,$B$47*(1+FAKTKOL!$E$7)^Z$5,0),0)),0))),0)</f>
        <v>0</v>
      </c>
      <c r="AA47" s="152">
        <f>IF(AA49&lt;=0,IF(AA$5&gt;Pil!$D$3,0,IF(FAKTKOL!$V$96=AA$5,$B$47*(1+FAKTKOL!$E$7)^AA$5,IF(AA$5&gt;FAKTKOL!$V$96,IF(FAKTKOL!$W$96=0,0,IF(AA$5-FAKTKOL!$V$96=INT((AA$5-FAKTKOL!$V$96)/FAKTKOL!$W$96)*FAKTKOL!$W$96,IF(AA$5&gt;FAKTKOL!$V$96,$B$47*(1+FAKTKOL!$E$7)^AA$5,0),0)),0))),0)</f>
        <v>0</v>
      </c>
      <c r="AB47" s="152">
        <f>IF(AB49&lt;=0,IF(AB$5&gt;Pil!$D$3,0,IF(FAKTKOL!$V$96=AB$5,$B$47*(1+FAKTKOL!$E$7)^AB$5,IF(AB$5&gt;FAKTKOL!$V$96,IF(FAKTKOL!$W$96=0,0,IF(AB$5-FAKTKOL!$V$96=INT((AB$5-FAKTKOL!$V$96)/FAKTKOL!$W$96)*FAKTKOL!$W$96,IF(AB$5&gt;FAKTKOL!$V$96,$B$47*(1+FAKTKOL!$E$7)^AB$5,0),0)),0))),0)</f>
        <v>0</v>
      </c>
      <c r="AC47" s="152">
        <f>IF(AC49&lt;=0,IF(AC$5&gt;Pil!$D$3,0,IF(FAKTKOL!$V$96=AC$5,$B$47*(1+FAKTKOL!$E$7)^AC$5,IF(AC$5&gt;FAKTKOL!$V$96,IF(FAKTKOL!$W$96=0,0,IF(AC$5-FAKTKOL!$V$96=INT((AC$5-FAKTKOL!$V$96)/FAKTKOL!$W$96)*FAKTKOL!$W$96,IF(AC$5&gt;FAKTKOL!$V$96,$B$47*(1+FAKTKOL!$E$7)^AC$5,0),0)),0))),0)</f>
        <v>0</v>
      </c>
      <c r="AD47" s="152">
        <f>IF(AD49&lt;=0,IF(AD$5&gt;Pil!$D$3,0,IF(FAKTKOL!$V$96=AD$5,$B$47*(1+FAKTKOL!$E$7)^AD$5,IF(AD$5&gt;FAKTKOL!$V$96,IF(FAKTKOL!$W$96=0,0,IF(AD$5-FAKTKOL!$V$96=INT((AD$5-FAKTKOL!$V$96)/FAKTKOL!$W$96)*FAKTKOL!$W$96,IF(AD$5&gt;FAKTKOL!$V$96,$B$47*(1+FAKTKOL!$E$7)^AD$5,0),0)),0))),0)</f>
        <v>0</v>
      </c>
      <c r="AE47" s="152">
        <f>IF(AE49&lt;=0,IF(AE$5&gt;Pil!$D$3,0,IF(FAKTKOL!$V$96=AE$5,$B$47*(1+FAKTKOL!$E$7)^AE$5,IF(AE$5&gt;FAKTKOL!$V$96,IF(FAKTKOL!$W$96=0,0,IF(AE$5-FAKTKOL!$V$96=INT((AE$5-FAKTKOL!$V$96)/FAKTKOL!$W$96)*FAKTKOL!$W$96,IF(AE$5&gt;FAKTKOL!$V$96,$B$47*(1+FAKTKOL!$E$7)^AE$5,0),0)),0))),0)</f>
        <v>0</v>
      </c>
      <c r="AF47" s="152">
        <f>IF(AF49&lt;=0,IF(AF$5&gt;Pil!$D$3,0,IF(FAKTKOL!$V$96=AF$5,$B$47*(1+FAKTKOL!$E$7)^AF$5,IF(AF$5&gt;FAKTKOL!$V$96,IF(FAKTKOL!$W$96=0,0,IF(AF$5-FAKTKOL!$V$96=INT((AF$5-FAKTKOL!$V$96)/FAKTKOL!$W$96)*FAKTKOL!$W$96,IF(AF$5&gt;FAKTKOL!$V$96,$B$47*(1+FAKTKOL!$E$7)^AF$5,0),0)),0))),0)</f>
        <v>0</v>
      </c>
      <c r="AG47" s="152">
        <f>IF(AG49&lt;=0,IF(AG$5&gt;Pil!$D$3,0,IF(FAKTKOL!$V$96=AG$5,$B$47*(1+FAKTKOL!$E$7)^AG$5,IF(AG$5&gt;FAKTKOL!$V$96,IF(FAKTKOL!$W$96=0,0,IF(AG$5-FAKTKOL!$V$96=INT((AG$5-FAKTKOL!$V$96)/FAKTKOL!$W$96)*FAKTKOL!$W$96,IF(AG$5&gt;FAKTKOL!$V$96,$B$47*(1+FAKTKOL!$E$7)^AG$5,0),0)),0))),0)</f>
        <v>0</v>
      </c>
      <c r="AH47" s="152">
        <f>IF(AH49&lt;=0,IF(AH$5&gt;Pil!$D$3,0,IF(FAKTKOL!$V$96=AH$5,$B$47*(1+FAKTKOL!$E$7)^AH$5,IF(AH$5&gt;FAKTKOL!$V$96,IF(FAKTKOL!$W$96=0,0,IF(AH$5-FAKTKOL!$V$96=INT((AH$5-FAKTKOL!$V$96)/FAKTKOL!$W$96)*FAKTKOL!$W$96,IF(AH$5&gt;FAKTKOL!$V$96,$B$47*(1+FAKTKOL!$E$7)^AH$5,0),0)),0))),0)</f>
        <v>0</v>
      </c>
    </row>
    <row r="48" spans="1:34" x14ac:dyDescent="0.2">
      <c r="A48" s="3" t="str">
        <f>FAKTKOL!P97</f>
        <v>Gødningsspredning, året efter høst</v>
      </c>
      <c r="B48" s="3">
        <f>Pil!F58*Pil!E58</f>
        <v>0</v>
      </c>
      <c r="D48" s="152">
        <f>IF(D$5&gt;Pil!$D$3,0,IF(FAKTKOL!$V$97=D$5,$B$48*(1+FAKTKOL!$E$7)^D$5,IF(D$5&gt;FAKTKOL!$V$97,IF(FAKTKOL!$W$97=0,0,IF(D$5-FAKTKOL!$V$97=INT((D$5-FAKTKOL!$V$97)/FAKTKOL!$W$97)*FAKTKOL!$W$97,IF(D$5&gt;FAKTKOL!$V$97,$B$48*(1+FAKTKOL!$E$7)^D$5,0),0)),0)))</f>
        <v>0</v>
      </c>
      <c r="E48" s="152">
        <f>IF(E$5&gt;Pil!$D$3,0,IF(FAKTKOL!$V$97=E$5,$B$48*(1+FAKTKOL!$E$7)^E$5,IF(E$5&gt;FAKTKOL!$V$97,IF(FAKTKOL!$W$97=0,0,IF(E$5-FAKTKOL!$V$97=INT((E$5-FAKTKOL!$V$97)/FAKTKOL!$W$97)*FAKTKOL!$W$97,IF(E$5&gt;FAKTKOL!$V$97,$B$48*(1+FAKTKOL!$E$7)^E$5,0),0)),0)))</f>
        <v>0</v>
      </c>
      <c r="F48" s="152">
        <f>IF(F$5&gt;Pil!$D$3,0,IF(FAKTKOL!$V$97=F$5,$B$48*(1+FAKTKOL!$E$7)^F$5,IF(F$5&gt;FAKTKOL!$V$97,IF(FAKTKOL!$W$97=0,0,IF(F$5-FAKTKOL!$V$97=INT((F$5-FAKTKOL!$V$97)/FAKTKOL!$W$97)*FAKTKOL!$W$97,IF(F$5&gt;FAKTKOL!$V$97,$B$48*(1+FAKTKOL!$E$7)^F$5,0),0)),0)))</f>
        <v>0</v>
      </c>
      <c r="G48" s="214">
        <f>IF(G$5&gt;Pil!$D$3,0,IF(FAKTKOL!$V$97=G$5,$B$48*(1+FAKTKOL!$E$7)^G$5,IF(G$5&gt;FAKTKOL!$V$97,IF(FAKTKOL!$W$97=0,0,IF(G$5-FAKTKOL!$V$97=INT((G$5-FAKTKOL!$V$97)/FAKTKOL!$W$97)*FAKTKOL!$W$97,IF(G$5&gt;FAKTKOL!$V$97,$B$48*(1+FAKTKOL!$E$7)^G$5,0),0)),0)))</f>
        <v>0</v>
      </c>
      <c r="H48" s="214">
        <f>IF(H$5&gt;Pil!$D$3,0,IF(FAKTKOL!$V$97=H$5,$B$48*(1+FAKTKOL!$E$7)^H$5,IF(H$5&gt;FAKTKOL!$V$97,IF(FAKTKOL!$W$97=0,0,IF(H$5-FAKTKOL!$V$97=INT((H$5-FAKTKOL!$V$97)/FAKTKOL!$W$97)*FAKTKOL!$W$97,IF(H$5&gt;FAKTKOL!$V$97,$B$48*(1+FAKTKOL!$E$7)^H$5,0),0)),0)))</f>
        <v>0</v>
      </c>
      <c r="I48" s="214">
        <f>IF(I$5&gt;Pil!$D$3,0,IF(FAKTKOL!$V$97=I$5,$B$48*(1+FAKTKOL!$E$7)^I$5,IF(I$5&gt;FAKTKOL!$V$97,IF(FAKTKOL!$W$97=0,0,IF(I$5-FAKTKOL!$V$97=INT((I$5-FAKTKOL!$V$97)/FAKTKOL!$W$97)*FAKTKOL!$W$97,IF(I$5&gt;FAKTKOL!$V$97,$B$48*(1+FAKTKOL!$E$7)^I$5,0),0)),0)))</f>
        <v>0</v>
      </c>
      <c r="J48" s="214">
        <f>IF(J$5&gt;Pil!$D$3,0,IF(FAKTKOL!$V$97=J$5,$B$48*(1+FAKTKOL!$E$7)^J$5,IF(J$5&gt;FAKTKOL!$V$97,IF(FAKTKOL!$W$97=0,0,IF(J$5-FAKTKOL!$V$97=INT((J$5-FAKTKOL!$V$97)/FAKTKOL!$W$97)*FAKTKOL!$W$97,IF(J$5&gt;FAKTKOL!$V$97,$B$48*(1+FAKTKOL!$E$7)^J$5,0),0)),0)))</f>
        <v>0</v>
      </c>
      <c r="K48" s="214">
        <f>IF(K$5&gt;Pil!$D$3,0,IF(FAKTKOL!$V$97=K$5,$B$48*(1+FAKTKOL!$E$7)^K$5,IF(K$5&gt;FAKTKOL!$V$97,IF(FAKTKOL!$W$97=0,0,IF(K$5-FAKTKOL!$V$97=INT((K$5-FAKTKOL!$V$97)/FAKTKOL!$W$97)*FAKTKOL!$W$97,IF(K$5&gt;FAKTKOL!$V$97,$B$48*(1+FAKTKOL!$E$7)^K$5,0),0)),0)))</f>
        <v>0</v>
      </c>
      <c r="L48" s="214">
        <f>IF(L$5&gt;Pil!$D$3,0,IF(FAKTKOL!$V$97=L$5,$B$48*(1+FAKTKOL!$E$7)^L$5,IF(L$5&gt;FAKTKOL!$V$97,IF(FAKTKOL!$W$97=0,0,IF(L$5-FAKTKOL!$V$97=INT((L$5-FAKTKOL!$V$97)/FAKTKOL!$W$97)*FAKTKOL!$W$97,IF(L$5&gt;FAKTKOL!$V$97,$B$48*(1+FAKTKOL!$E$7)^L$5,0),0)),0)))</f>
        <v>0</v>
      </c>
      <c r="M48" s="214">
        <f>IF(M$5&gt;Pil!$D$3,0,IF(FAKTKOL!$V$97=M$5,$B$48*(1+FAKTKOL!$E$7)^M$5,IF(M$5&gt;FAKTKOL!$V$97,IF(FAKTKOL!$W$97=0,0,IF(M$5-FAKTKOL!$V$97=INT((M$5-FAKTKOL!$V$97)/FAKTKOL!$W$97)*FAKTKOL!$W$97,IF(M$5&gt;FAKTKOL!$V$97,$B$48*(1+FAKTKOL!$E$7)^M$5,0),0)),0)))</f>
        <v>0</v>
      </c>
      <c r="N48" s="214">
        <f>IF(N$5&gt;Pil!$D$3,0,IF(FAKTKOL!$V$97=N$5,$B$48*(1+FAKTKOL!$E$7)^N$5,IF(N$5&gt;FAKTKOL!$V$97,IF(FAKTKOL!$W$97=0,0,IF(N$5-FAKTKOL!$V$97=INT((N$5-FAKTKOL!$V$97)/FAKTKOL!$W$97)*FAKTKOL!$W$97,IF(N$5&gt;FAKTKOL!$V$97,$B$48*(1+FAKTKOL!$E$7)^N$5,0),0)),0)))</f>
        <v>0</v>
      </c>
      <c r="O48" s="214">
        <f>IF(O$5&gt;Pil!$D$3,0,IF(FAKTKOL!$V$97=O$5,$B$48*(1+FAKTKOL!$E$7)^O$5,IF(O$5&gt;FAKTKOL!$V$97,IF(FAKTKOL!$W$97=0,0,IF(O$5-FAKTKOL!$V$97=INT((O$5-FAKTKOL!$V$97)/FAKTKOL!$W$97)*FAKTKOL!$W$97,IF(O$5&gt;FAKTKOL!$V$97,$B$48*(1+FAKTKOL!$E$7)^O$5,0),0)),0)))</f>
        <v>0</v>
      </c>
      <c r="P48" s="214">
        <f>IF(P$5&gt;Pil!$D$3,0,IF(FAKTKOL!$V$97=P$5,$B$48*(1+FAKTKOL!$E$7)^P$5,IF(P$5&gt;FAKTKOL!$V$97,IF(FAKTKOL!$W$97=0,0,IF(P$5-FAKTKOL!$V$97=INT((P$5-FAKTKOL!$V$97)/FAKTKOL!$W$97)*FAKTKOL!$W$97,IF(P$5&gt;FAKTKOL!$V$97,$B$48*(1+FAKTKOL!$E$7)^P$5,0),0)),0)))</f>
        <v>0</v>
      </c>
      <c r="Q48" s="214">
        <f>IF(Q$5&gt;Pil!$D$3,0,IF(FAKTKOL!$V$97=Q$5,$B$48*(1+FAKTKOL!$E$7)^Q$5,IF(Q$5&gt;FAKTKOL!$V$97,IF(FAKTKOL!$W$97=0,0,IF(Q$5-FAKTKOL!$V$97=INT((Q$5-FAKTKOL!$V$97)/FAKTKOL!$W$97)*FAKTKOL!$W$97,IF(Q$5&gt;FAKTKOL!$V$97,$B$48*(1+FAKTKOL!$E$7)^Q$5,0),0)),0)))</f>
        <v>0</v>
      </c>
      <c r="R48" s="214">
        <f>IF(R$5&gt;Pil!$D$3,0,IF(FAKTKOL!$V$97=R$5,$B$48*(1+FAKTKOL!$E$7)^R$5,IF(R$5&gt;FAKTKOL!$V$97,IF(FAKTKOL!$W$97=0,0,IF(R$5-FAKTKOL!$V$97=INT((R$5-FAKTKOL!$V$97)/FAKTKOL!$W$97)*FAKTKOL!$W$97,IF(R$5&gt;FAKTKOL!$V$97,$B$48*(1+FAKTKOL!$E$7)^R$5,0),0)),0)))</f>
        <v>0</v>
      </c>
      <c r="S48" s="214">
        <f>IF(S$5&gt;Pil!$D$3,0,IF(FAKTKOL!$V$97=S$5,$B$48*(1+FAKTKOL!$E$7)^S$5,IF(S$5&gt;FAKTKOL!$V$97,IF(FAKTKOL!$W$97=0,0,IF(S$5-FAKTKOL!$V$97=INT((S$5-FAKTKOL!$V$97)/FAKTKOL!$W$97)*FAKTKOL!$W$97,IF(S$5&gt;FAKTKOL!$V$97,$B$48*(1+FAKTKOL!$E$7)^S$5,0),0)),0)))</f>
        <v>0</v>
      </c>
      <c r="T48" s="214">
        <f>IF(T$5&gt;Pil!$D$3,0,IF(FAKTKOL!$V$97=T$5,$B$48*(1+FAKTKOL!$E$7)^T$5,IF(T$5&gt;FAKTKOL!$V$97,IF(FAKTKOL!$W$97=0,0,IF(T$5-FAKTKOL!$V$97=INT((T$5-FAKTKOL!$V$97)/FAKTKOL!$W$97)*FAKTKOL!$W$97,IF(T$5&gt;FAKTKOL!$V$97,$B$48*(1+FAKTKOL!$E$7)^T$5,0),0)),0)))</f>
        <v>0</v>
      </c>
      <c r="U48" s="152">
        <f>IF(U$5&gt;Pil!$D$3,0,IF(FAKTKOL!$V$97=U$5,$B$48*(1+FAKTKOL!$E$7)^U$5,IF(U$5&gt;FAKTKOL!$V$97,IF(FAKTKOL!$W$97=0,0,IF(U$5-FAKTKOL!$V$97=INT((U$5-FAKTKOL!$V$97)/FAKTKOL!$W$97)*FAKTKOL!$W$97,IF(U$5&gt;FAKTKOL!$V$97,$B$48*(1+FAKTKOL!$E$7)^U$5,0),0)),0)))</f>
        <v>0</v>
      </c>
      <c r="V48" s="214">
        <f>IF(V$5&gt;Pil!$D$3,0,IF(FAKTKOL!$V$97=V$5,$B$48*(1+FAKTKOL!$E$7)^V$5,IF(V$5&gt;FAKTKOL!$V$97,IF(FAKTKOL!$W$97=0,0,IF(V$5-FAKTKOL!$V$97=INT((V$5-FAKTKOL!$V$97)/FAKTKOL!$W$97)*FAKTKOL!$W$97,IF(V$5&gt;FAKTKOL!$V$97,$B$48*(1+FAKTKOL!$E$7)^V$5,0),0)),0)))</f>
        <v>0</v>
      </c>
      <c r="W48" s="152">
        <f>IF(W$5&gt;Pil!$D$3,0,IF(FAKTKOL!$V$97=W$5,$B$48*(1+FAKTKOL!$E$7)^W$5,IF(W$5&gt;FAKTKOL!$V$97,IF(FAKTKOL!$W$97=0,0,IF(W$5-FAKTKOL!$V$97=INT((W$5-FAKTKOL!$V$97)/FAKTKOL!$W$97)*FAKTKOL!$W$97,IF(W$5&gt;FAKTKOL!$V$97,$B$48*(1+FAKTKOL!$E$7)^W$5,0),0)),0)))</f>
        <v>0</v>
      </c>
      <c r="X48" s="152">
        <f>IF(X$5&gt;Pil!$D$3,0,IF(FAKTKOL!$V$97=X$5,$B$48*(1+FAKTKOL!$E$7)^X$5,IF(X$5&gt;FAKTKOL!$V$97,IF(FAKTKOL!$W$97=0,0,IF(X$5-FAKTKOL!$V$97=INT((X$5-FAKTKOL!$V$97)/FAKTKOL!$W$97)*FAKTKOL!$W$97,IF(X$5&gt;FAKTKOL!$V$97,$B$48*(1+FAKTKOL!$E$7)^X$5,0),0)),0)))</f>
        <v>0</v>
      </c>
      <c r="Y48" s="152">
        <f>IF(Y$5&gt;Pil!$D$3,0,IF(FAKTKOL!$V$97=Y$5,$B$48*(1+FAKTKOL!$E$7)^Y$5,IF(Y$5&gt;FAKTKOL!$V$97,IF(FAKTKOL!$W$97=0,0,IF(Y$5-FAKTKOL!$V$97=INT((Y$5-FAKTKOL!$V$97)/FAKTKOL!$W$97)*FAKTKOL!$W$97,IF(Y$5&gt;FAKTKOL!$V$97,$B$48*(1+FAKTKOL!$E$7)^Y$5,0),0)),0)))</f>
        <v>0</v>
      </c>
      <c r="Z48" s="152">
        <f>IF(Z$5&gt;Pil!$D$3,0,IF(FAKTKOL!$V$97=Z$5,$B$48*(1+FAKTKOL!$E$7)^Z$5,IF(Z$5&gt;FAKTKOL!$V$97,IF(FAKTKOL!$W$97=0,0,IF(Z$5-FAKTKOL!$V$97=INT((Z$5-FAKTKOL!$V$97)/FAKTKOL!$W$97)*FAKTKOL!$W$97,IF(Z$5&gt;FAKTKOL!$V$97,$B$48*(1+FAKTKOL!$E$7)^Z$5,0),0)),0)))</f>
        <v>0</v>
      </c>
      <c r="AA48" s="152">
        <f>IF(AA$5&gt;Pil!$D$3,0,IF(FAKTKOL!$V$97=AA$5,$B$48*(1+FAKTKOL!$E$7)^AA$5,IF(AA$5&gt;FAKTKOL!$V$97,IF(FAKTKOL!$W$97=0,0,IF(AA$5-FAKTKOL!$V$97=INT((AA$5-FAKTKOL!$V$97)/FAKTKOL!$W$97)*FAKTKOL!$W$97,IF(AA$5&gt;FAKTKOL!$V$97,$B$48*(1+FAKTKOL!$E$7)^AA$5,0),0)),0)))</f>
        <v>0</v>
      </c>
      <c r="AB48" s="152">
        <f>IF(AB$5&gt;Pil!$D$3,0,IF(FAKTKOL!$V$97=AB$5,$B$48*(1+FAKTKOL!$E$7)^AB$5,IF(AB$5&gt;FAKTKOL!$V$97,IF(FAKTKOL!$W$97=0,0,IF(AB$5-FAKTKOL!$V$97=INT((AB$5-FAKTKOL!$V$97)/FAKTKOL!$W$97)*FAKTKOL!$W$97,IF(AB$5&gt;FAKTKOL!$V$97,$B$48*(1+FAKTKOL!$E$7)^AB$5,0),0)),0)))</f>
        <v>0</v>
      </c>
      <c r="AC48" s="152">
        <f>IF(AC$5&gt;Pil!$D$3,0,IF(FAKTKOL!$V$97=AC$5,$B$48*(1+FAKTKOL!$E$7)^AC$5,IF(AC$5&gt;FAKTKOL!$V$97,IF(FAKTKOL!$W$97=0,0,IF(AC$5-FAKTKOL!$V$97=INT((AC$5-FAKTKOL!$V$97)/FAKTKOL!$W$97)*FAKTKOL!$W$97,IF(AC$5&gt;FAKTKOL!$V$97,$B$48*(1+FAKTKOL!$E$7)^AC$5,0),0)),0)))</f>
        <v>0</v>
      </c>
      <c r="AD48" s="152">
        <f>IF(AD$5&gt;Pil!$D$3,0,IF(FAKTKOL!$V$97=AD$5,$B$48*(1+FAKTKOL!$E$7)^AD$5,IF(AD$5&gt;FAKTKOL!$V$97,IF(FAKTKOL!$W$97=0,0,IF(AD$5-FAKTKOL!$V$97=INT((AD$5-FAKTKOL!$V$97)/FAKTKOL!$W$97)*FAKTKOL!$W$97,IF(AD$5&gt;FAKTKOL!$V$97,$B$48*(1+FAKTKOL!$E$7)^AD$5,0),0)),0)))</f>
        <v>0</v>
      </c>
      <c r="AE48" s="152">
        <f>IF(AE$5&gt;Pil!$D$3,0,IF(FAKTKOL!$V$97=AE$5,$B$48*(1+FAKTKOL!$E$7)^AE$5,IF(AE$5&gt;FAKTKOL!$V$97,IF(FAKTKOL!$W$97=0,0,IF(AE$5-FAKTKOL!$V$97=INT((AE$5-FAKTKOL!$V$97)/FAKTKOL!$W$97)*FAKTKOL!$W$97,IF(AE$5&gt;FAKTKOL!$V$97,$B$48*(1+FAKTKOL!$E$7)^AE$5,0),0)),0)))</f>
        <v>0</v>
      </c>
      <c r="AF48" s="152">
        <f>IF(AF$5&gt;Pil!$D$3,0,IF(FAKTKOL!$V$97=AF$5,$B$48*(1+FAKTKOL!$E$7)^AF$5,IF(AF$5&gt;FAKTKOL!$V$97,IF(FAKTKOL!$W$97=0,0,IF(AF$5-FAKTKOL!$V$97=INT((AF$5-FAKTKOL!$V$97)/FAKTKOL!$W$97)*FAKTKOL!$W$97,IF(AF$5&gt;FAKTKOL!$V$97,$B$48*(1+FAKTKOL!$E$7)^AF$5,0),0)),0)))</f>
        <v>0</v>
      </c>
      <c r="AG48" s="152">
        <f>IF(AG$5&gt;Pil!$D$3,0,IF(FAKTKOL!$V$97=AG$5,$B$48*(1+FAKTKOL!$E$7)^AG$5,IF(AG$5&gt;FAKTKOL!$V$97,IF(FAKTKOL!$W$97=0,0,IF(AG$5-FAKTKOL!$V$97=INT((AG$5-FAKTKOL!$V$97)/FAKTKOL!$W$97)*FAKTKOL!$W$97,IF(AG$5&gt;FAKTKOL!$V$97,$B$48*(1+FAKTKOL!$E$7)^AG$5,0),0)),0)))</f>
        <v>0</v>
      </c>
      <c r="AH48" s="152">
        <f>IF(AH$5&gt;Pil!$D$3,0,IF(FAKTKOL!$V$97=AH$5,$B$48*(1+FAKTKOL!$E$7)^AH$5,IF(AH$5&gt;FAKTKOL!$V$97,IF(FAKTKOL!$W$97=0,0,IF(AH$5-FAKTKOL!$V$97=INT((AH$5-FAKTKOL!$V$97)/FAKTKOL!$W$97)*FAKTKOL!$W$97,IF(AH$5&gt;FAKTKOL!$V$97,$B$48*(1+FAKTKOL!$E$7)^AH$5,0),0)),0)))</f>
        <v>0</v>
      </c>
    </row>
    <row r="49" spans="1:35" x14ac:dyDescent="0.2">
      <c r="A49" s="9" t="str">
        <f>FAKTKOL!P98</f>
        <v>Rydning til genplantning</v>
      </c>
      <c r="B49" s="9">
        <f>Pil!F59*Pil!E59</f>
        <v>10000</v>
      </c>
      <c r="C49" s="9"/>
      <c r="D49" s="153">
        <f>IF(D$5&gt;Pil!$D$3,0,IF(FAKTKOL!$V$98=D$5,$B$49*(1+FAKTKOL!$E$7)^D$5,IF(D$5&gt;FAKTKOL!$V$98,IF(FAKTKOL!$W$98=0,0,IF(D$5-FAKTKOL!$V$98=INT((D$5-FAKTKOL!$V$98)/FAKTKOL!$W$98)*FAKTKOL!$W$98,IF(D$5&gt;FAKTKOL!$V$98,$B$49*(1+FAKTKOL!$E$7)^D$5,0),0)),0)))</f>
        <v>0</v>
      </c>
      <c r="E49" s="153">
        <f>IF(E$5&gt;Pil!$D$3,0,IF(FAKTKOL!$V$98=E$5,$B$49*(1+FAKTKOL!$E$7)^E$5,IF(E$5&gt;FAKTKOL!$V$98,IF(FAKTKOL!$W$98=0,0,IF(E$5-FAKTKOL!$V$98=INT((E$5-FAKTKOL!$V$98)/FAKTKOL!$W$98)*FAKTKOL!$W$98,IF(E$5&gt;FAKTKOL!$V$98,$B$49*(1+FAKTKOL!$E$7)^E$5,0),0)),0)))</f>
        <v>0</v>
      </c>
      <c r="F49" s="153">
        <f>IF(F$5&gt;Pil!$D$3,0,IF(FAKTKOL!$V$98=F$5,$B$49*(1+FAKTKOL!$E$7)^F$5,IF(F$5&gt;FAKTKOL!$V$98,IF(FAKTKOL!$W$98=0,0,IF(F$5-FAKTKOL!$V$98=INT((F$5-FAKTKOL!$V$98)/FAKTKOL!$W$98)*FAKTKOL!$W$98,IF(F$5&gt;FAKTKOL!$V$98,$B$49*(1+FAKTKOL!$E$7)^F$5,0),0)),0)))</f>
        <v>0</v>
      </c>
      <c r="G49" s="215">
        <f>IF(G$5&gt;Pil!$D$3,0,IF(FAKTKOL!$V$98=G$5,$B$49*(1+FAKTKOL!$E$7)^G$5,IF(G$5&gt;FAKTKOL!$V$98,IF(FAKTKOL!$W$98=0,0,IF(G$5-FAKTKOL!$V$98=INT((G$5-FAKTKOL!$V$98)/FAKTKOL!$W$98)*FAKTKOL!$W$98,IF(G$5&gt;FAKTKOL!$V$98,$B$49*(1+FAKTKOL!$E$7)^G$5,0),0)),0)))</f>
        <v>0</v>
      </c>
      <c r="H49" s="215">
        <f>IF(H$5&gt;Pil!$D$3,0,IF(FAKTKOL!$V$98=H$5,$B$49*(1+FAKTKOL!$E$7)^H$5,IF(H$5&gt;FAKTKOL!$V$98,IF(FAKTKOL!$W$98=0,0,IF(H$5-FAKTKOL!$V$98=INT((H$5-FAKTKOL!$V$98)/FAKTKOL!$W$98)*FAKTKOL!$W$98,IF(H$5&gt;FAKTKOL!$V$98,$B$49*(1+FAKTKOL!$E$7)^H$5,0),0)),0)))</f>
        <v>0</v>
      </c>
      <c r="I49" s="215">
        <f>IF(I$5&gt;Pil!$D$3,0,IF(FAKTKOL!$V$98=I$5,$B$49*(1+FAKTKOL!$E$7)^I$5,IF(I$5&gt;FAKTKOL!$V$98,IF(FAKTKOL!$W$98=0,0,IF(I$5-FAKTKOL!$V$98=INT((I$5-FAKTKOL!$V$98)/FAKTKOL!$W$98)*FAKTKOL!$W$98,IF(I$5&gt;FAKTKOL!$V$98,$B$49*(1+FAKTKOL!$E$7)^I$5,0),0)),0)))</f>
        <v>0</v>
      </c>
      <c r="J49" s="215">
        <f>IF(J$5&gt;Pil!$D$3,0,IF(FAKTKOL!$V$98=J$5,$B$49*(1+FAKTKOL!$E$7)^J$5,IF(J$5&gt;FAKTKOL!$V$98,IF(FAKTKOL!$W$98=0,0,IF(J$5-FAKTKOL!$V$98=INT((J$5-FAKTKOL!$V$98)/FAKTKOL!$W$98)*FAKTKOL!$W$98,IF(J$5&gt;FAKTKOL!$V$98,$B$49*(1+FAKTKOL!$E$7)^J$5,0),0)),0)))</f>
        <v>0</v>
      </c>
      <c r="K49" s="215">
        <f>IF(K$5&gt;Pil!$D$3,0,IF(FAKTKOL!$V$98=K$5,$B$49*(1+FAKTKOL!$E$7)^K$5,IF(K$5&gt;FAKTKOL!$V$98,IF(FAKTKOL!$W$98=0,0,IF(K$5-FAKTKOL!$V$98=INT((K$5-FAKTKOL!$V$98)/FAKTKOL!$W$98)*FAKTKOL!$W$98,IF(K$5&gt;FAKTKOL!$V$98,$B$49*(1+FAKTKOL!$E$7)^K$5,0),0)),0)))</f>
        <v>0</v>
      </c>
      <c r="L49" s="215">
        <f>IF(L$5&gt;Pil!$D$3,0,IF(FAKTKOL!$V$98=L$5,$B$49*(1+FAKTKOL!$E$7)^L$5,IF(L$5&gt;FAKTKOL!$V$98,IF(FAKTKOL!$W$98=0,0,IF(L$5-FAKTKOL!$V$98=INT((L$5-FAKTKOL!$V$98)/FAKTKOL!$W$98)*FAKTKOL!$W$98,IF(L$5&gt;FAKTKOL!$V$98,$B$49*(1+FAKTKOL!$E$7)^L$5,0),0)),0)))</f>
        <v>0</v>
      </c>
      <c r="M49" s="215">
        <f>IF(M$5&gt;Pil!$D$3,0,IF(FAKTKOL!$V$98=M$5,$B$49*(1+FAKTKOL!$E$7)^M$5,IF(M$5&gt;FAKTKOL!$V$98,IF(FAKTKOL!$W$98=0,0,IF(M$5-FAKTKOL!$V$98=INT((M$5-FAKTKOL!$V$98)/FAKTKOL!$W$98)*FAKTKOL!$W$98,IF(M$5&gt;FAKTKOL!$V$98,$B$49*(1+FAKTKOL!$E$7)^M$5,0),0)),0)))</f>
        <v>0</v>
      </c>
      <c r="N49" s="215">
        <f>IF(N$5&gt;Pil!$D$3,0,IF(FAKTKOL!$V$98=N$5,$B$49*(1+FAKTKOL!$E$7)^N$5,IF(N$5&gt;FAKTKOL!$V$98,IF(FAKTKOL!$W$98=0,0,IF(N$5-FAKTKOL!$V$98=INT((N$5-FAKTKOL!$V$98)/FAKTKOL!$W$98)*FAKTKOL!$W$98,IF(N$5&gt;FAKTKOL!$V$98,$B$49*(1+FAKTKOL!$E$7)^N$5,0),0)),0)))</f>
        <v>0</v>
      </c>
      <c r="O49" s="215">
        <f>IF(O$5&gt;Pil!$D$3,0,IF(FAKTKOL!$V$98=O$5,$B$49*(1+FAKTKOL!$E$7)^O$5,IF(O$5&gt;FAKTKOL!$V$98,IF(FAKTKOL!$W$98=0,0,IF(O$5-FAKTKOL!$V$98=INT((O$5-FAKTKOL!$V$98)/FAKTKOL!$W$98)*FAKTKOL!$W$98,IF(O$5&gt;FAKTKOL!$V$98,$B$49*(1+FAKTKOL!$E$7)^O$5,0),0)),0)))</f>
        <v>0</v>
      </c>
      <c r="P49" s="215">
        <f>IF(P$5&gt;Pil!$D$3,0,IF(FAKTKOL!$V$98=P$5,$B$49*(1+FAKTKOL!$E$7)^P$5,IF(P$5&gt;FAKTKOL!$V$98,IF(FAKTKOL!$W$98=0,0,IF(P$5-FAKTKOL!$V$98=INT((P$5-FAKTKOL!$V$98)/FAKTKOL!$W$98)*FAKTKOL!$W$98,IF(P$5&gt;FAKTKOL!$V$98,$B$49*(1+FAKTKOL!$E$7)^P$5,0),0)),0)))</f>
        <v>0</v>
      </c>
      <c r="Q49" s="215">
        <f>IF(Q$5&gt;Pil!$D$3,0,IF(FAKTKOL!$V$98=Q$5,$B$49*(1+FAKTKOL!$E$7)^Q$5,IF(Q$5&gt;FAKTKOL!$V$98,IF(FAKTKOL!$W$98=0,0,IF(Q$5-FAKTKOL!$V$98=INT((Q$5-FAKTKOL!$V$98)/FAKTKOL!$W$98)*FAKTKOL!$W$98,IF(Q$5&gt;FAKTKOL!$V$98,$B$49*(1+FAKTKOL!$E$7)^Q$5,0),0)),0)))</f>
        <v>0</v>
      </c>
      <c r="R49" s="215">
        <f>IF(R$5&gt;Pil!$D$3,0,IF(FAKTKOL!$V$98=R$5,$B$49*(1+FAKTKOL!$E$7)^R$5,IF(R$5&gt;FAKTKOL!$V$98,IF(FAKTKOL!$W$98=0,0,IF(R$5-FAKTKOL!$V$98=INT((R$5-FAKTKOL!$V$98)/FAKTKOL!$W$98)*FAKTKOL!$W$98,IF(R$5&gt;FAKTKOL!$V$98,$B$49*(1+FAKTKOL!$E$7)^R$5,0),0)),0)))</f>
        <v>0</v>
      </c>
      <c r="S49" s="215">
        <f>IF(S$5&gt;Pil!$D$3,0,IF(FAKTKOL!$V$98=S$5,$B$49*(1+FAKTKOL!$E$7)^S$5,IF(S$5&gt;FAKTKOL!$V$98,IF(FAKTKOL!$W$98=0,0,IF(S$5-FAKTKOL!$V$98=INT((S$5-FAKTKOL!$V$98)/FAKTKOL!$W$98)*FAKTKOL!$W$98,IF(S$5&gt;FAKTKOL!$V$98,$B$49*(1+FAKTKOL!$E$7)^S$5,0),0)),0)))</f>
        <v>0</v>
      </c>
      <c r="T49" s="215">
        <f>IF(T$5&gt;Pil!$D$3,0,IF(FAKTKOL!$V$98=T$5,$B$49*(1+FAKTKOL!$E$7)^T$5,IF(T$5&gt;FAKTKOL!$V$98,IF(FAKTKOL!$W$98=0,0,IF(T$5-FAKTKOL!$V$98=INT((T$5-FAKTKOL!$V$98)/FAKTKOL!$W$98)*FAKTKOL!$W$98,IF(T$5&gt;FAKTKOL!$V$98,$B$49*(1+FAKTKOL!$E$7)^T$5,0),0)),0)))</f>
        <v>0</v>
      </c>
      <c r="U49" s="153">
        <f>IF(U$5&gt;Pil!$D$3,0,IF(FAKTKOL!$V$98=U$5,$B$49*(1+FAKTKOL!$E$7)^U$5,IF(U$5&gt;FAKTKOL!$V$98,IF(FAKTKOL!$W$98=0,0,IF(U$5-FAKTKOL!$V$98=INT((U$5-FAKTKOL!$V$98)/FAKTKOL!$W$98)*FAKTKOL!$W$98,IF(U$5&gt;FAKTKOL!$V$98,$B$49*(1+FAKTKOL!$E$7)^U$5,0),0)),0)))</f>
        <v>0</v>
      </c>
      <c r="V49" s="215">
        <f>IF(V$5&gt;Pil!$D$3,0,IF(FAKTKOL!$V$98=V$5,$B$49*(1+FAKTKOL!$E$7)^V$5,IF(V$5&gt;FAKTKOL!$V$98,IF(FAKTKOL!$W$98=0,0,IF(V$5-FAKTKOL!$V$98=INT((V$5-FAKTKOL!$V$98)/FAKTKOL!$W$98)*FAKTKOL!$W$98,IF(V$5&gt;FAKTKOL!$V$98,$B$49*(1+FAKTKOL!$E$7)^V$5,0),0)),0)))</f>
        <v>10000</v>
      </c>
      <c r="W49" s="153">
        <f>IF(W$5&gt;Pil!$D$3,0,IF(FAKTKOL!$V$98=W$5,$B$49*(1+FAKTKOL!$E$7)^W$5,IF(W$5&gt;FAKTKOL!$V$98,IF(FAKTKOL!$W$98=0,0,IF(W$5-FAKTKOL!$V$98=INT((W$5-FAKTKOL!$V$98)/FAKTKOL!$W$98)*FAKTKOL!$W$98,IF(W$5&gt;FAKTKOL!$V$98,$B$49*(1+FAKTKOL!$E$7)^W$5,0),0)),0)))</f>
        <v>0</v>
      </c>
      <c r="X49" s="153">
        <f>IF(X$5&gt;Pil!$D$3,0,IF(FAKTKOL!$V$98=X$5,$B$49*(1+FAKTKOL!$E$7)^X$5,IF(X$5&gt;FAKTKOL!$V$98,IF(FAKTKOL!$W$98=0,0,IF(X$5-FAKTKOL!$V$98=INT((X$5-FAKTKOL!$V$98)/FAKTKOL!$W$98)*FAKTKOL!$W$98,IF(X$5&gt;FAKTKOL!$V$98,$B$49*(1+FAKTKOL!$E$7)^X$5,0),0)),0)))</f>
        <v>0</v>
      </c>
      <c r="Y49" s="153">
        <f>IF(Y$5&gt;Pil!$D$3,0,IF(FAKTKOL!$V$98=Y$5,$B$49*(1+FAKTKOL!$E$7)^Y$5,IF(Y$5&gt;FAKTKOL!$V$98,IF(FAKTKOL!$W$98=0,0,IF(Y$5-FAKTKOL!$V$98=INT((Y$5-FAKTKOL!$V$98)/FAKTKOL!$W$98)*FAKTKOL!$W$98,IF(Y$5&gt;FAKTKOL!$V$98,$B$49*(1+FAKTKOL!$E$7)^Y$5,0),0)),0)))</f>
        <v>0</v>
      </c>
      <c r="Z49" s="153">
        <f>IF(Z$5&gt;Pil!$D$3,0,IF(FAKTKOL!$V$98=Z$5,$B$49*(1+FAKTKOL!$E$7)^Z$5,IF(Z$5&gt;FAKTKOL!$V$98,IF(FAKTKOL!$W$98=0,0,IF(Z$5-FAKTKOL!$V$98=INT((Z$5-FAKTKOL!$V$98)/FAKTKOL!$W$98)*FAKTKOL!$W$98,IF(Z$5&gt;FAKTKOL!$V$98,$B$49*(1+FAKTKOL!$E$7)^Z$5,0),0)),0)))</f>
        <v>0</v>
      </c>
      <c r="AA49" s="153">
        <f>IF(AA$5&gt;Pil!$D$3,0,IF(FAKTKOL!$V$98=AA$5,$B$49*(1+FAKTKOL!$E$7)^AA$5,IF(AA$5&gt;FAKTKOL!$V$98,IF(FAKTKOL!$W$98=0,0,IF(AA$5-FAKTKOL!$V$98=INT((AA$5-FAKTKOL!$V$98)/FAKTKOL!$W$98)*FAKTKOL!$W$98,IF(AA$5&gt;FAKTKOL!$V$98,$B$49*(1+FAKTKOL!$E$7)^AA$5,0),0)),0)))</f>
        <v>0</v>
      </c>
      <c r="AB49" s="153">
        <f>IF(AB$5&gt;Pil!$D$3,0,IF(FAKTKOL!$V$98=AB$5,$B$49*(1+FAKTKOL!$E$7)^AB$5,IF(AB$5&gt;FAKTKOL!$V$98,IF(FAKTKOL!$W$98=0,0,IF(AB$5-FAKTKOL!$V$98=INT((AB$5-FAKTKOL!$V$98)/FAKTKOL!$W$98)*FAKTKOL!$W$98,IF(AB$5&gt;FAKTKOL!$V$98,$B$49*(1+FAKTKOL!$E$7)^AB$5,0),0)),0)))</f>
        <v>0</v>
      </c>
      <c r="AC49" s="153">
        <f>IF(AC$5&gt;Pil!$D$3,0,IF(FAKTKOL!$V$98=AC$5,$B$49*(1+FAKTKOL!$E$7)^AC$5,IF(AC$5&gt;FAKTKOL!$V$98,IF(FAKTKOL!$W$98=0,0,IF(AC$5-FAKTKOL!$V$98=INT((AC$5-FAKTKOL!$V$98)/FAKTKOL!$W$98)*FAKTKOL!$W$98,IF(AC$5&gt;FAKTKOL!$V$98,$B$49*(1+FAKTKOL!$E$7)^AC$5,0),0)),0)))</f>
        <v>0</v>
      </c>
      <c r="AD49" s="153">
        <f>IF(AD$5&gt;Pil!$D$3,0,IF(FAKTKOL!$V$98=AD$5,$B$49*(1+FAKTKOL!$E$7)^AD$5,IF(AD$5&gt;FAKTKOL!$V$98,IF(FAKTKOL!$W$98=0,0,IF(AD$5-FAKTKOL!$V$98=INT((AD$5-FAKTKOL!$V$98)/FAKTKOL!$W$98)*FAKTKOL!$W$98,IF(AD$5&gt;FAKTKOL!$V$98,$B$49*(1+FAKTKOL!$E$7)^AD$5,0),0)),0)))</f>
        <v>0</v>
      </c>
      <c r="AE49" s="153">
        <f>IF(AE$5&gt;Pil!$D$3,0,IF(FAKTKOL!$V$98=AE$5,$B$49*(1+FAKTKOL!$E$7)^AE$5,IF(AE$5&gt;FAKTKOL!$V$98,IF(FAKTKOL!$W$98=0,0,IF(AE$5-FAKTKOL!$V$98=INT((AE$5-FAKTKOL!$V$98)/FAKTKOL!$W$98)*FAKTKOL!$W$98,IF(AE$5&gt;FAKTKOL!$V$98,$B$49*(1+FAKTKOL!$E$7)^AE$5,0),0)),0)))</f>
        <v>0</v>
      </c>
      <c r="AF49" s="153">
        <f>IF(AF$5&gt;Pil!$D$3,0,IF(FAKTKOL!$V$98=AF$5,$B$49*(1+FAKTKOL!$E$7)^AF$5,IF(AF$5&gt;FAKTKOL!$V$98,IF(FAKTKOL!$W$98=0,0,IF(AF$5-FAKTKOL!$V$98=INT((AF$5-FAKTKOL!$V$98)/FAKTKOL!$W$98)*FAKTKOL!$W$98,IF(AF$5&gt;FAKTKOL!$V$98,$B$49*(1+FAKTKOL!$E$7)^AF$5,0),0)),0)))</f>
        <v>0</v>
      </c>
      <c r="AG49" s="153">
        <f>IF(AG$5&gt;Pil!$D$3,0,IF(FAKTKOL!$V$98=AG$5,$B$49*(1+FAKTKOL!$E$7)^AG$5,IF(AG$5&gt;FAKTKOL!$V$98,IF(FAKTKOL!$W$98=0,0,IF(AG$5-FAKTKOL!$V$98=INT((AG$5-FAKTKOL!$V$98)/FAKTKOL!$W$98)*FAKTKOL!$W$98,IF(AG$5&gt;FAKTKOL!$V$98,$B$49*(1+FAKTKOL!$E$7)^AG$5,0),0)),0)))</f>
        <v>0</v>
      </c>
      <c r="AH49" s="153">
        <f>IF(AH$5&gt;Pil!$D$3,0,IF(FAKTKOL!$V$98=AH$5,$B$49*(1+FAKTKOL!$E$7)^AH$5,IF(AH$5&gt;FAKTKOL!$V$98,IF(FAKTKOL!$W$98=0,0,IF(AH$5-FAKTKOL!$V$98=INT((AH$5-FAKTKOL!$V$98)/FAKTKOL!$W$98)*FAKTKOL!$W$98,IF(AH$5&gt;FAKTKOL!$V$98,$B$49*(1+FAKTKOL!$E$7)^AH$5,0),0)),0)))</f>
        <v>0</v>
      </c>
    </row>
    <row r="50" spans="1:35" x14ac:dyDescent="0.2">
      <c r="A50" s="3" t="s">
        <v>117</v>
      </c>
      <c r="D50" s="201">
        <f>SUM(D34:D49)</f>
        <v>2315</v>
      </c>
      <c r="E50" s="152">
        <f t="shared" ref="E50:AH50" si="4">SUM(E34:E49)</f>
        <v>1090</v>
      </c>
      <c r="F50" s="152">
        <f t="shared" si="4"/>
        <v>0</v>
      </c>
      <c r="G50" s="214">
        <f t="shared" si="4"/>
        <v>700</v>
      </c>
      <c r="H50" s="214">
        <f t="shared" si="4"/>
        <v>0</v>
      </c>
      <c r="I50" s="214">
        <f t="shared" si="4"/>
        <v>0</v>
      </c>
      <c r="J50" s="214">
        <f t="shared" si="4"/>
        <v>700</v>
      </c>
      <c r="K50" s="214">
        <f t="shared" si="4"/>
        <v>0</v>
      </c>
      <c r="L50" s="214">
        <f t="shared" si="4"/>
        <v>0</v>
      </c>
      <c r="M50" s="214">
        <f t="shared" si="4"/>
        <v>700</v>
      </c>
      <c r="N50" s="214">
        <f t="shared" si="4"/>
        <v>0</v>
      </c>
      <c r="O50" s="214">
        <f t="shared" si="4"/>
        <v>0</v>
      </c>
      <c r="P50" s="214">
        <f t="shared" si="4"/>
        <v>700</v>
      </c>
      <c r="Q50" s="214">
        <f t="shared" si="4"/>
        <v>0</v>
      </c>
      <c r="R50" s="214">
        <f t="shared" si="4"/>
        <v>0</v>
      </c>
      <c r="S50" s="214">
        <f t="shared" si="4"/>
        <v>700</v>
      </c>
      <c r="T50" s="214">
        <f t="shared" si="4"/>
        <v>0</v>
      </c>
      <c r="U50" s="152">
        <f t="shared" si="4"/>
        <v>0</v>
      </c>
      <c r="V50" s="214">
        <f t="shared" si="4"/>
        <v>10000</v>
      </c>
      <c r="W50" s="152">
        <f t="shared" si="4"/>
        <v>0</v>
      </c>
      <c r="X50" s="152">
        <f t="shared" si="4"/>
        <v>0</v>
      </c>
      <c r="Y50" s="152">
        <f t="shared" si="4"/>
        <v>0</v>
      </c>
      <c r="Z50" s="152">
        <f t="shared" si="4"/>
        <v>0</v>
      </c>
      <c r="AA50" s="152">
        <f t="shared" si="4"/>
        <v>0</v>
      </c>
      <c r="AB50" s="152">
        <f t="shared" si="4"/>
        <v>0</v>
      </c>
      <c r="AC50" s="152">
        <f t="shared" si="4"/>
        <v>0</v>
      </c>
      <c r="AD50" s="152">
        <f t="shared" si="4"/>
        <v>0</v>
      </c>
      <c r="AE50" s="152">
        <f t="shared" si="4"/>
        <v>0</v>
      </c>
      <c r="AF50" s="152">
        <f t="shared" si="4"/>
        <v>0</v>
      </c>
      <c r="AG50" s="152">
        <f t="shared" si="4"/>
        <v>0</v>
      </c>
      <c r="AH50" s="152">
        <f t="shared" si="4"/>
        <v>0</v>
      </c>
    </row>
    <row r="51" spans="1:35" x14ac:dyDescent="0.2">
      <c r="A51" s="8" t="str">
        <f>FAKTKOL!P100</f>
        <v>Høst og håndtering</v>
      </c>
      <c r="D51" s="201"/>
      <c r="E51" s="152"/>
      <c r="F51" s="152"/>
      <c r="G51" s="214"/>
      <c r="H51" s="214"/>
      <c r="I51" s="214"/>
      <c r="J51" s="214"/>
      <c r="K51" s="214"/>
      <c r="L51" s="214"/>
      <c r="M51" s="214"/>
      <c r="N51" s="214"/>
      <c r="O51" s="214"/>
      <c r="P51" s="214"/>
      <c r="Q51" s="214"/>
      <c r="R51" s="214"/>
      <c r="S51" s="214"/>
      <c r="T51" s="214"/>
      <c r="U51" s="152"/>
      <c r="V51" s="214"/>
      <c r="W51" s="152"/>
      <c r="X51" s="152"/>
      <c r="Y51" s="152"/>
      <c r="Z51" s="152"/>
      <c r="AA51" s="152"/>
      <c r="AB51" s="152"/>
      <c r="AC51" s="152"/>
      <c r="AD51" s="152"/>
      <c r="AE51" s="152"/>
      <c r="AF51" s="152"/>
      <c r="AG51" s="152"/>
      <c r="AH51" s="152"/>
    </row>
    <row r="52" spans="1:35" x14ac:dyDescent="0.2">
      <c r="A52" s="3" t="str">
        <f>FAKTKOL!P101</f>
        <v>Høst, 1. høst</v>
      </c>
      <c r="B52" s="152">
        <f>Pil!F62*Pil!E62</f>
        <v>4800</v>
      </c>
      <c r="D52" s="201">
        <f>IF(D$5&gt;Pil!$D$3,0,IF(FAKTKOL!$V$101=D$5,$B$52*(1+FAKTKOL!$E$7)^D$5,IF(D$5&gt;FAKTKOL!$V$101,IF(FAKTKOL!$W$101=0,0,IF(D$5-FAKTKOL!$V$101=INT((D$5-FAKTKOL!$V$101)/FAKTKOL!$W$101)*FAKTKOL!$W$101,IF(D$5&gt;FAKTKOL!$V$101,$B$52*(1+FAKTKOL!$E$7)^D$5,0),0)),0)))</f>
        <v>0</v>
      </c>
      <c r="E52" s="201">
        <f>IF(E$5&gt;Pil!$D$3,0,IF(FAKTKOL!$V$101=E$5,$B$52*(1+FAKTKOL!$E$7)^E$5,IF(E$5&gt;FAKTKOL!$V$101,IF(FAKTKOL!$W$101=0,0,IF(E$5-FAKTKOL!$V$101=INT((E$5-FAKTKOL!$V$101)/FAKTKOL!$W$101)*FAKTKOL!$W$101,IF(E$5&gt;FAKTKOL!$V$101,$B$52*(1+FAKTKOL!$E$7)^E$5,0),0)),0)))</f>
        <v>0</v>
      </c>
      <c r="F52" s="201">
        <f>IF(F$5&gt;Pil!$D$3,0,IF(FAKTKOL!$V$101=F$5,$B$52*(1+FAKTKOL!$E$7)^F$5,IF(F$5&gt;FAKTKOL!$V$101,IF(FAKTKOL!$W$101=0,0,IF(F$5-FAKTKOL!$V$101=INT((F$5-FAKTKOL!$V$101)/FAKTKOL!$W$101)*FAKTKOL!$W$101,IF(F$5&gt;FAKTKOL!$V$101,$B$52*(1+FAKTKOL!$E$7)^F$5,0),0)),0)))</f>
        <v>0</v>
      </c>
      <c r="G52" s="219">
        <f>IF(G$5&gt;Pil!$D$3,0,IF(FAKTKOL!$V$101=G$5,$B$52*(1+FAKTKOL!$E$7)^G$5,IF(G$5&gt;FAKTKOL!$V$101,IF(FAKTKOL!$W$101=0,0,IF(G$5-FAKTKOL!$V$101=INT((G$5-FAKTKOL!$V$101)/FAKTKOL!$W$101)*FAKTKOL!$W$101,IF(G$5&gt;FAKTKOL!$V$101,$B$52*(1+FAKTKOL!$E$7)^G$5,0),0)),0)))</f>
        <v>4800</v>
      </c>
      <c r="H52" s="219">
        <f>IF(H$5&gt;Pil!$D$3,0,IF(FAKTKOL!$V$101=H$5,$B$52*(1+FAKTKOL!$E$7)^H$5,IF(H$5&gt;FAKTKOL!$V$101,IF(FAKTKOL!$W$101=0,0,IF(H$5-FAKTKOL!$V$101=INT((H$5-FAKTKOL!$V$101)/FAKTKOL!$W$101)*FAKTKOL!$W$101,IF(H$5&gt;FAKTKOL!$V$101,$B$52*(1+FAKTKOL!$E$7)^H$5,0),0)),0)))</f>
        <v>0</v>
      </c>
      <c r="I52" s="219">
        <f>IF(I$5&gt;Pil!$D$3,0,IF(FAKTKOL!$V$101=I$5,$B$52*(1+FAKTKOL!$E$7)^I$5,IF(I$5&gt;FAKTKOL!$V$101,IF(FAKTKOL!$W$101=0,0,IF(I$5-FAKTKOL!$V$101=INT((I$5-FAKTKOL!$V$101)/FAKTKOL!$W$101)*FAKTKOL!$W$101,IF(I$5&gt;FAKTKOL!$V$101,$B$52*(1+FAKTKOL!$E$7)^I$5,0),0)),0)))</f>
        <v>0</v>
      </c>
      <c r="J52" s="219">
        <f>IF(J$5&gt;Pil!$D$3,0,IF(FAKTKOL!$V$101=J$5,$B$52*(1+FAKTKOL!$E$7)^J$5,IF(J$5&gt;FAKTKOL!$V$101,IF(FAKTKOL!$W$101=0,0,IF(J$5-FAKTKOL!$V$101=INT((J$5-FAKTKOL!$V$101)/FAKTKOL!$W$101)*FAKTKOL!$W$101,IF(J$5&gt;FAKTKOL!$V$101,$B$52*(1+FAKTKOL!$E$7)^J$5,0),0)),0)))</f>
        <v>0</v>
      </c>
      <c r="K52" s="219">
        <f>IF(K$5&gt;Pil!$D$3,0,IF(FAKTKOL!$V$101=K$5,$B$52*(1+FAKTKOL!$E$7)^K$5,IF(K$5&gt;FAKTKOL!$V$101,IF(FAKTKOL!$W$101=0,0,IF(K$5-FAKTKOL!$V$101=INT((K$5-FAKTKOL!$V$101)/FAKTKOL!$W$101)*FAKTKOL!$W$101,IF(K$5&gt;FAKTKOL!$V$101,$B$52*(1+FAKTKOL!$E$7)^K$5,0),0)),0)))</f>
        <v>0</v>
      </c>
      <c r="L52" s="219">
        <f>IF(L$5&gt;Pil!$D$3,0,IF(FAKTKOL!$V$101=L$5,$B$52*(1+FAKTKOL!$E$7)^L$5,IF(L$5&gt;FAKTKOL!$V$101,IF(FAKTKOL!$W$101=0,0,IF(L$5-FAKTKOL!$V$101=INT((L$5-FAKTKOL!$V$101)/FAKTKOL!$W$101)*FAKTKOL!$W$101,IF(L$5&gt;FAKTKOL!$V$101,$B$52*(1+FAKTKOL!$E$7)^L$5,0),0)),0)))</f>
        <v>0</v>
      </c>
      <c r="M52" s="219">
        <f>IF(M$5&gt;Pil!$D$3,0,IF(FAKTKOL!$V$101=M$5,$B$52*(1+FAKTKOL!$E$7)^M$5,IF(M$5&gt;FAKTKOL!$V$101,IF(FAKTKOL!$W$101=0,0,IF(M$5-FAKTKOL!$V$101=INT((M$5-FAKTKOL!$V$101)/FAKTKOL!$W$101)*FAKTKOL!$W$101,IF(M$5&gt;FAKTKOL!$V$101,$B$52*(1+FAKTKOL!$E$7)^M$5,0),0)),0)))</f>
        <v>0</v>
      </c>
      <c r="N52" s="219">
        <f>IF(N$5&gt;Pil!$D$3,0,IF(FAKTKOL!$V$101=N$5,$B$52*(1+FAKTKOL!$E$7)^N$5,IF(N$5&gt;FAKTKOL!$V$101,IF(FAKTKOL!$W$101=0,0,IF(N$5-FAKTKOL!$V$101=INT((N$5-FAKTKOL!$V$101)/FAKTKOL!$W$101)*FAKTKOL!$W$101,IF(N$5&gt;FAKTKOL!$V$101,$B$52*(1+FAKTKOL!$E$7)^N$5,0),0)),0)))</f>
        <v>0</v>
      </c>
      <c r="O52" s="219">
        <f>IF(O$5&gt;Pil!$D$3,0,IF(FAKTKOL!$V$101=O$5,$B$52*(1+FAKTKOL!$E$7)^O$5,IF(O$5&gt;FAKTKOL!$V$101,IF(FAKTKOL!$W$101=0,0,IF(O$5-FAKTKOL!$V$101=INT((O$5-FAKTKOL!$V$101)/FAKTKOL!$W$101)*FAKTKOL!$W$101,IF(O$5&gt;FAKTKOL!$V$101,$B$52*(1+FAKTKOL!$E$7)^O$5,0),0)),0)))</f>
        <v>0</v>
      </c>
      <c r="P52" s="219">
        <f>IF(P$5&gt;Pil!$D$3,0,IF(FAKTKOL!$V$101=P$5,$B$52*(1+FAKTKOL!$E$7)^P$5,IF(P$5&gt;FAKTKOL!$V$101,IF(FAKTKOL!$W$101=0,0,IF(P$5-FAKTKOL!$V$101=INT((P$5-FAKTKOL!$V$101)/FAKTKOL!$W$101)*FAKTKOL!$W$101,IF(P$5&gt;FAKTKOL!$V$101,$B$52*(1+FAKTKOL!$E$7)^P$5,0),0)),0)))</f>
        <v>0</v>
      </c>
      <c r="Q52" s="219">
        <f>IF(Q$5&gt;Pil!$D$3,0,IF(FAKTKOL!$V$101=Q$5,$B$52*(1+FAKTKOL!$E$7)^Q$5,IF(Q$5&gt;FAKTKOL!$V$101,IF(FAKTKOL!$W$101=0,0,IF(Q$5-FAKTKOL!$V$101=INT((Q$5-FAKTKOL!$V$101)/FAKTKOL!$W$101)*FAKTKOL!$W$101,IF(Q$5&gt;FAKTKOL!$V$101,$B$52*(1+FAKTKOL!$E$7)^Q$5,0),0)),0)))</f>
        <v>0</v>
      </c>
      <c r="R52" s="219">
        <f>IF(R$5&gt;Pil!$D$3,0,IF(FAKTKOL!$V$101=R$5,$B$52*(1+FAKTKOL!$E$7)^R$5,IF(R$5&gt;FAKTKOL!$V$101,IF(FAKTKOL!$W$101=0,0,IF(R$5-FAKTKOL!$V$101=INT((R$5-FAKTKOL!$V$101)/FAKTKOL!$W$101)*FAKTKOL!$W$101,IF(R$5&gt;FAKTKOL!$V$101,$B$52*(1+FAKTKOL!$E$7)^R$5,0),0)),0)))</f>
        <v>0</v>
      </c>
      <c r="S52" s="219">
        <f>IF(S$5&gt;Pil!$D$3,0,IF(FAKTKOL!$V$101=S$5,$B$52*(1+FAKTKOL!$E$7)^S$5,IF(S$5&gt;FAKTKOL!$V$101,IF(FAKTKOL!$W$101=0,0,IF(S$5-FAKTKOL!$V$101=INT((S$5-FAKTKOL!$V$101)/FAKTKOL!$W$101)*FAKTKOL!$W$101,IF(S$5&gt;FAKTKOL!$V$101,$B$52*(1+FAKTKOL!$E$7)^S$5,0),0)),0)))</f>
        <v>0</v>
      </c>
      <c r="T52" s="219">
        <f>IF(T$5&gt;Pil!$D$3,0,IF(FAKTKOL!$V$101=T$5,$B$52*(1+FAKTKOL!$E$7)^T$5,IF(T$5&gt;FAKTKOL!$V$101,IF(FAKTKOL!$W$101=0,0,IF(T$5-FAKTKOL!$V$101=INT((T$5-FAKTKOL!$V$101)/FAKTKOL!$W$101)*FAKTKOL!$W$101,IF(T$5&gt;FAKTKOL!$V$101,$B$52*(1+FAKTKOL!$E$7)^T$5,0),0)),0)))</f>
        <v>0</v>
      </c>
      <c r="U52" s="201">
        <f>IF(U$5&gt;Pil!$D$3,0,IF(FAKTKOL!$V$101=U$5,$B$52*(1+FAKTKOL!$E$7)^U$5,IF(U$5&gt;FAKTKOL!$V$101,IF(FAKTKOL!$W$101=0,0,IF(U$5-FAKTKOL!$V$101=INT((U$5-FAKTKOL!$V$101)/FAKTKOL!$W$101)*FAKTKOL!$W$101,IF(U$5&gt;FAKTKOL!$V$101,$B$52*(1+FAKTKOL!$E$7)^U$5,0),0)),0)))</f>
        <v>0</v>
      </c>
      <c r="V52" s="219">
        <f>IF(V$5&gt;Pil!$D$3,0,IF(FAKTKOL!$V$101=V$5,$B$52*(1+FAKTKOL!$E$7)^V$5,IF(V$5&gt;FAKTKOL!$V$101,IF(FAKTKOL!$W$101=0,0,IF(V$5-FAKTKOL!$V$101=INT((V$5-FAKTKOL!$V$101)/FAKTKOL!$W$101)*FAKTKOL!$W$101,IF(V$5&gt;FAKTKOL!$V$101,$B$52*(1+FAKTKOL!$E$7)^V$5,0),0)),0)))</f>
        <v>0</v>
      </c>
      <c r="W52" s="201">
        <f>IF(W$5&gt;Pil!$D$3,0,IF(FAKTKOL!$V$101=W$5,$B$52*(1+FAKTKOL!$E$7)^W$5,IF(W$5&gt;FAKTKOL!$V$101,IF(FAKTKOL!$W$101=0,0,IF(W$5-FAKTKOL!$V$101=INT((W$5-FAKTKOL!$V$101)/FAKTKOL!$W$101)*FAKTKOL!$W$101,IF(W$5&gt;FAKTKOL!$V$101,$B$52*(1+FAKTKOL!$E$7)^W$5,0),0)),0)))</f>
        <v>0</v>
      </c>
      <c r="X52" s="201">
        <f>IF(X$5&gt;Pil!$D$3,0,IF(FAKTKOL!$V$101=X$5,$B$52*(1+FAKTKOL!$E$7)^X$5,IF(X$5&gt;FAKTKOL!$V$101,IF(FAKTKOL!$W$101=0,0,IF(X$5-FAKTKOL!$V$101=INT((X$5-FAKTKOL!$V$101)/FAKTKOL!$W$101)*FAKTKOL!$W$101,IF(X$5&gt;FAKTKOL!$V$101,$B$52*(1+FAKTKOL!$E$7)^X$5,0),0)),0)))</f>
        <v>0</v>
      </c>
      <c r="Y52" s="201">
        <f>IF(Y$5&gt;Pil!$D$3,0,IF(FAKTKOL!$V$101=Y$5,$B$52*(1+FAKTKOL!$E$7)^Y$5,IF(Y$5&gt;FAKTKOL!$V$101,IF(FAKTKOL!$W$101=0,0,IF(Y$5-FAKTKOL!$V$101=INT((Y$5-FAKTKOL!$V$101)/FAKTKOL!$W$101)*FAKTKOL!$W$101,IF(Y$5&gt;FAKTKOL!$V$101,$B$52*(1+FAKTKOL!$E$7)^Y$5,0),0)),0)))</f>
        <v>0</v>
      </c>
      <c r="Z52" s="201">
        <f>IF(Z$5&gt;Pil!$D$3,0,IF(FAKTKOL!$V$101=Z$5,$B$52*(1+FAKTKOL!$E$7)^Z$5,IF(Z$5&gt;FAKTKOL!$V$101,IF(FAKTKOL!$W$101=0,0,IF(Z$5-FAKTKOL!$V$101=INT((Z$5-FAKTKOL!$V$101)/FAKTKOL!$W$101)*FAKTKOL!$W$101,IF(Z$5&gt;FAKTKOL!$V$101,$B$52*(1+FAKTKOL!$E$7)^Z$5,0),0)),0)))</f>
        <v>0</v>
      </c>
      <c r="AA52" s="201">
        <f>IF(AA$5&gt;Pil!$D$3,0,IF(FAKTKOL!$V$101=AA$5,$B$52*(1+FAKTKOL!$E$7)^AA$5,IF(AA$5&gt;FAKTKOL!$V$101,IF(FAKTKOL!$W$101=0,0,IF(AA$5-FAKTKOL!$V$101=INT((AA$5-FAKTKOL!$V$101)/FAKTKOL!$W$101)*FAKTKOL!$W$101,IF(AA$5&gt;FAKTKOL!$V$101,$B$52*(1+FAKTKOL!$E$7)^AA$5,0),0)),0)))</f>
        <v>0</v>
      </c>
      <c r="AB52" s="201">
        <f>IF(AB$5&gt;Pil!$D$3,0,IF(FAKTKOL!$V$101=AB$5,$B$52*(1+FAKTKOL!$E$7)^AB$5,IF(AB$5&gt;FAKTKOL!$V$101,IF(FAKTKOL!$W$101=0,0,IF(AB$5-FAKTKOL!$V$101=INT((AB$5-FAKTKOL!$V$101)/FAKTKOL!$W$101)*FAKTKOL!$W$101,IF(AB$5&gt;FAKTKOL!$V$101,$B$52*(1+FAKTKOL!$E$7)^AB$5,0),0)),0)))</f>
        <v>0</v>
      </c>
      <c r="AC52" s="201">
        <f>IF(AC$5&gt;Pil!$D$3,0,IF(FAKTKOL!$V$101=AC$5,$B$52*(1+FAKTKOL!$E$7)^AC$5,IF(AC$5&gt;FAKTKOL!$V$101,IF(FAKTKOL!$W$101=0,0,IF(AC$5-FAKTKOL!$V$101=INT((AC$5-FAKTKOL!$V$101)/FAKTKOL!$W$101)*FAKTKOL!$W$101,IF(AC$5&gt;FAKTKOL!$V$101,$B$52*(1+FAKTKOL!$E$7)^AC$5,0),0)),0)))</f>
        <v>0</v>
      </c>
      <c r="AD52" s="201">
        <f>IF(AD$5&gt;Pil!$D$3,0,IF(FAKTKOL!$V$101=AD$5,$B$52*(1+FAKTKOL!$E$7)^AD$5,IF(AD$5&gt;FAKTKOL!$V$101,IF(FAKTKOL!$W$101=0,0,IF(AD$5-FAKTKOL!$V$101=INT((AD$5-FAKTKOL!$V$101)/FAKTKOL!$W$101)*FAKTKOL!$W$101,IF(AD$5&gt;FAKTKOL!$V$101,$B$52*(1+FAKTKOL!$E$7)^AD$5,0),0)),0)))</f>
        <v>0</v>
      </c>
      <c r="AE52" s="201">
        <f>IF(AE$5&gt;Pil!$D$3,0,IF(FAKTKOL!$V$101=AE$5,$B$52*(1+FAKTKOL!$E$7)^AE$5,IF(AE$5&gt;FAKTKOL!$V$101,IF(FAKTKOL!$W$101=0,0,IF(AE$5-FAKTKOL!$V$101=INT((AE$5-FAKTKOL!$V$101)/FAKTKOL!$W$101)*FAKTKOL!$W$101,IF(AE$5&gt;FAKTKOL!$V$101,$B$52*(1+FAKTKOL!$E$7)^AE$5,0),0)),0)))</f>
        <v>0</v>
      </c>
      <c r="AF52" s="201">
        <f>IF(AF$5&gt;Pil!$D$3,0,IF(FAKTKOL!$V$101=AF$5,$B$52*(1+FAKTKOL!$E$7)^AF$5,IF(AF$5&gt;FAKTKOL!$V$101,IF(FAKTKOL!$W$101=0,0,IF(AF$5-FAKTKOL!$V$101=INT((AF$5-FAKTKOL!$V$101)/FAKTKOL!$W$101)*FAKTKOL!$W$101,IF(AF$5&gt;FAKTKOL!$V$101,$B$52*(1+FAKTKOL!$E$7)^AF$5,0),0)),0)))</f>
        <v>0</v>
      </c>
      <c r="AG52" s="201">
        <f>IF(AG$5&gt;Pil!$D$3,0,IF(FAKTKOL!$V$101=AG$5,$B$52*(1+FAKTKOL!$E$7)^AG$5,IF(AG$5&gt;FAKTKOL!$V$101,IF(FAKTKOL!$W$101=0,0,IF(AG$5-FAKTKOL!$V$101=INT((AG$5-FAKTKOL!$V$101)/FAKTKOL!$W$101)*FAKTKOL!$W$101,IF(AG$5&gt;FAKTKOL!$V$101,$B$52*(1+FAKTKOL!$E$7)^AG$5,0),0)),0)))</f>
        <v>0</v>
      </c>
      <c r="AH52" s="201">
        <f>IF(AH$5&gt;Pil!$D$3,0,IF(FAKTKOL!$V$101=AH$5,$B$52*(1+FAKTKOL!$E$7)^AH$5,IF(AH$5&gt;FAKTKOL!$V$101,IF(FAKTKOL!$W$101=0,0,IF(AH$5-FAKTKOL!$V$101=INT((AH$5-FAKTKOL!$V$101)/FAKTKOL!$W$101)*FAKTKOL!$W$101,IF(AH$5&gt;FAKTKOL!$V$101,$B$52*(1+FAKTKOL!$E$7)^AH$5,0),0)),0)))</f>
        <v>0</v>
      </c>
      <c r="AI52" s="21"/>
    </row>
    <row r="53" spans="1:35" x14ac:dyDescent="0.2">
      <c r="A53" s="3" t="str">
        <f>FAKTKOL!P102</f>
        <v>Høst, resterende år</v>
      </c>
      <c r="B53" s="152">
        <f>Pil!F63*Pil!E63</f>
        <v>9000</v>
      </c>
      <c r="D53" s="201">
        <f>IF(D$5&gt;Pil!$D$3,0,IF(FAKTKOL!$V$3=D$5,$B$53*(1+FAKTKOL!$E$7)^D$5,IF(D$5&gt;FAKTKOL!$V$3,IF(FAKTKOL!$W$3=0,0,IF(D$5-FAKTKOL!$V$3=INT((D$5-FAKTKOL!$V$3)/FAKTKOL!$W$3)*FAKTKOL!$W$3,IF(D$5&gt;FAKTKOL!$V$3,$B$53*(1+FAKTKOL!$E$7)^D$5,0),0)),0)))</f>
        <v>0</v>
      </c>
      <c r="E53" s="201">
        <f>IF(E$5&gt;Pil!$D$3,0,IF(FAKTKOL!$V$3=E$5,$B$53*(1+FAKTKOL!$E$7)^E$5,IF(E$5&gt;FAKTKOL!$V$3,IF(FAKTKOL!$W$3=0,0,IF(E$5-FAKTKOL!$V$3=INT((E$5-FAKTKOL!$V$3)/FAKTKOL!$W$3)*FAKTKOL!$W$3,IF(E$5&gt;FAKTKOL!$V$3,$B$53*(1+FAKTKOL!$E$7)^E$5,0),0)),0)))</f>
        <v>0</v>
      </c>
      <c r="F53" s="201">
        <f>IF(F$5&gt;Pil!$D$3,0,IF(FAKTKOL!$V$3=F$5,$B$53*(1+FAKTKOL!$E$7)^F$5,IF(F$5&gt;FAKTKOL!$V$3,IF(FAKTKOL!$W$3=0,0,IF(F$5-FAKTKOL!$V$3=INT((F$5-FAKTKOL!$V$3)/FAKTKOL!$W$3)*FAKTKOL!$W$3,IF(F$5&gt;FAKTKOL!$V$3,$B$53*(1+FAKTKOL!$E$7)^F$5,0),0)),0)))</f>
        <v>0</v>
      </c>
      <c r="G53" s="219">
        <f>IF(G$5&gt;Pil!$D$3,0,IF(FAKTKOL!$V$3=G$5,$B$53*(1+FAKTKOL!$E$7)^G$5,IF(G$5&gt;FAKTKOL!$V$3,IF(FAKTKOL!$W$3=0,0,IF(G$5-FAKTKOL!$V$3=INT((G$5-FAKTKOL!$V$3)/FAKTKOL!$W$3)*FAKTKOL!$W$3,IF(G$5&gt;FAKTKOL!$V$3,$B$53*(1+FAKTKOL!$E$7)^G$5,0),0)),0)))</f>
        <v>0</v>
      </c>
      <c r="H53" s="219">
        <f>IF(H$5&gt;Pil!$D$3,0,IF(FAKTKOL!$V$3=H$5,$B$53*(1+FAKTKOL!$E$7)^H$5,IF(H$5&gt;FAKTKOL!$V$3,IF(FAKTKOL!$W$3=0,0,IF(H$5-FAKTKOL!$V$3=INT((H$5-FAKTKOL!$V$3)/FAKTKOL!$W$3)*FAKTKOL!$W$3,IF(H$5&gt;FAKTKOL!$V$3,$B$53*(1+FAKTKOL!$E$7)^H$5,0),0)),0)))</f>
        <v>0</v>
      </c>
      <c r="I53" s="219">
        <f>IF(I$5&gt;Pil!$D$3,0,IF(FAKTKOL!$V$3=I$5,$B$53*(1+FAKTKOL!$E$7)^I$5,IF(I$5&gt;FAKTKOL!$V$3,IF(FAKTKOL!$W$3=0,0,IF(I$5-FAKTKOL!$V$3=INT((I$5-FAKTKOL!$V$3)/FAKTKOL!$W$3)*FAKTKOL!$W$3,IF(I$5&gt;FAKTKOL!$V$3,$B$53*(1+FAKTKOL!$E$7)^I$5,0),0)),0)))</f>
        <v>0</v>
      </c>
      <c r="J53" s="219">
        <f>IF(J$5&gt;Pil!$D$3,0,IF(FAKTKOL!$V$3=J$5,$B$53*(1+FAKTKOL!$E$7)^J$5,IF(J$5&gt;FAKTKOL!$V$3,IF(FAKTKOL!$W$3=0,0,IF(J$5-FAKTKOL!$V$3=INT((J$5-FAKTKOL!$V$3)/FAKTKOL!$W$3)*FAKTKOL!$W$3,IF(J$5&gt;FAKTKOL!$V$3,$B$53*(1+FAKTKOL!$E$7)^J$5,0),0)),0)))</f>
        <v>9000</v>
      </c>
      <c r="K53" s="219">
        <f>IF(K$5&gt;Pil!$D$3,0,IF(FAKTKOL!$V$3=K$5,$B$53*(1+FAKTKOL!$E$7)^K$5,IF(K$5&gt;FAKTKOL!$V$3,IF(FAKTKOL!$W$3=0,0,IF(K$5-FAKTKOL!$V$3=INT((K$5-FAKTKOL!$V$3)/FAKTKOL!$W$3)*FAKTKOL!$W$3,IF(K$5&gt;FAKTKOL!$V$3,$B$53*(1+FAKTKOL!$E$7)^K$5,0),0)),0)))</f>
        <v>0</v>
      </c>
      <c r="L53" s="219">
        <f>IF(L$5&gt;Pil!$D$3,0,IF(FAKTKOL!$V$3=L$5,$B$53*(1+FAKTKOL!$E$7)^L$5,IF(L$5&gt;FAKTKOL!$V$3,IF(FAKTKOL!$W$3=0,0,IF(L$5-FAKTKOL!$V$3=INT((L$5-FAKTKOL!$V$3)/FAKTKOL!$W$3)*FAKTKOL!$W$3,IF(L$5&gt;FAKTKOL!$V$3,$B$53*(1+FAKTKOL!$E$7)^L$5,0),0)),0)))</f>
        <v>0</v>
      </c>
      <c r="M53" s="219">
        <f>IF(M$5&gt;Pil!$D$3,0,IF(FAKTKOL!$V$3=M$5,$B$53*(1+FAKTKOL!$E$7)^M$5,IF(M$5&gt;FAKTKOL!$V$3,IF(FAKTKOL!$W$3=0,0,IF(M$5-FAKTKOL!$V$3=INT((M$5-FAKTKOL!$V$3)/FAKTKOL!$W$3)*FAKTKOL!$W$3,IF(M$5&gt;FAKTKOL!$V$3,$B$53*(1+FAKTKOL!$E$7)^M$5,0),0)),0)))</f>
        <v>9000</v>
      </c>
      <c r="N53" s="219">
        <f>IF(N$5&gt;Pil!$D$3,0,IF(FAKTKOL!$V$3=N$5,$B$53*(1+FAKTKOL!$E$7)^N$5,IF(N$5&gt;FAKTKOL!$V$3,IF(FAKTKOL!$W$3=0,0,IF(N$5-FAKTKOL!$V$3=INT((N$5-FAKTKOL!$V$3)/FAKTKOL!$W$3)*FAKTKOL!$W$3,IF(N$5&gt;FAKTKOL!$V$3,$B$53*(1+FAKTKOL!$E$7)^N$5,0),0)),0)))</f>
        <v>0</v>
      </c>
      <c r="O53" s="219">
        <f>IF(O$5&gt;Pil!$D$3,0,IF(FAKTKOL!$V$3=O$5,$B$53*(1+FAKTKOL!$E$7)^O$5,IF(O$5&gt;FAKTKOL!$V$3,IF(FAKTKOL!$W$3=0,0,IF(O$5-FAKTKOL!$V$3=INT((O$5-FAKTKOL!$V$3)/FAKTKOL!$W$3)*FAKTKOL!$W$3,IF(O$5&gt;FAKTKOL!$V$3,$B$53*(1+FAKTKOL!$E$7)^O$5,0),0)),0)))</f>
        <v>0</v>
      </c>
      <c r="P53" s="219">
        <f>IF(P$5&gt;Pil!$D$3,0,IF(FAKTKOL!$V$3=P$5,$B$53*(1+FAKTKOL!$E$7)^P$5,IF(P$5&gt;FAKTKOL!$V$3,IF(FAKTKOL!$W$3=0,0,IF(P$5-FAKTKOL!$V$3=INT((P$5-FAKTKOL!$V$3)/FAKTKOL!$W$3)*FAKTKOL!$W$3,IF(P$5&gt;FAKTKOL!$V$3,$B$53*(1+FAKTKOL!$E$7)^P$5,0),0)),0)))</f>
        <v>9000</v>
      </c>
      <c r="Q53" s="219">
        <f>IF(Q$5&gt;Pil!$D$3,0,IF(FAKTKOL!$V$3=Q$5,$B$53*(1+FAKTKOL!$E$7)^Q$5,IF(Q$5&gt;FAKTKOL!$V$3,IF(FAKTKOL!$W$3=0,0,IF(Q$5-FAKTKOL!$V$3=INT((Q$5-FAKTKOL!$V$3)/FAKTKOL!$W$3)*FAKTKOL!$W$3,IF(Q$5&gt;FAKTKOL!$V$3,$B$53*(1+FAKTKOL!$E$7)^Q$5,0),0)),0)))</f>
        <v>0</v>
      </c>
      <c r="R53" s="219">
        <f>IF(R$5&gt;Pil!$D$3,0,IF(FAKTKOL!$V$3=R$5,$B$53*(1+FAKTKOL!$E$7)^R$5,IF(R$5&gt;FAKTKOL!$V$3,IF(FAKTKOL!$W$3=0,0,IF(R$5-FAKTKOL!$V$3=INT((R$5-FAKTKOL!$V$3)/FAKTKOL!$W$3)*FAKTKOL!$W$3,IF(R$5&gt;FAKTKOL!$V$3,$B$53*(1+FAKTKOL!$E$7)^R$5,0),0)),0)))</f>
        <v>0</v>
      </c>
      <c r="S53" s="219">
        <f>IF(S$5&gt;Pil!$D$3,0,IF(FAKTKOL!$V$3=S$5,$B$53*(1+FAKTKOL!$E$7)^S$5,IF(S$5&gt;FAKTKOL!$V$3,IF(FAKTKOL!$W$3=0,0,IF(S$5-FAKTKOL!$V$3=INT((S$5-FAKTKOL!$V$3)/FAKTKOL!$W$3)*FAKTKOL!$W$3,IF(S$5&gt;FAKTKOL!$V$3,$B$53*(1+FAKTKOL!$E$7)^S$5,0),0)),0)))</f>
        <v>9000</v>
      </c>
      <c r="T53" s="219">
        <f>IF(T$5&gt;Pil!$D$3,0,IF(FAKTKOL!$V$3=T$5,$B$53*(1+FAKTKOL!$E$7)^T$5,IF(T$5&gt;FAKTKOL!$V$3,IF(FAKTKOL!$W$3=0,0,IF(T$5-FAKTKOL!$V$3=INT((T$5-FAKTKOL!$V$3)/FAKTKOL!$W$3)*FAKTKOL!$W$3,IF(T$5&gt;FAKTKOL!$V$3,$B$53*(1+FAKTKOL!$E$7)^T$5,0),0)),0)))</f>
        <v>0</v>
      </c>
      <c r="U53" s="201">
        <f>IF(U$5&gt;Pil!$D$3,0,IF(FAKTKOL!$V$3=U$5,$B$53*(1+FAKTKOL!$E$7)^U$5,IF(U$5&gt;FAKTKOL!$V$3,IF(FAKTKOL!$W$3=0,0,IF(U$5-FAKTKOL!$V$3=INT((U$5-FAKTKOL!$V$3)/FAKTKOL!$W$3)*FAKTKOL!$W$3,IF(U$5&gt;FAKTKOL!$V$3,$B$53*(1+FAKTKOL!$E$7)^U$5,0),0)),0)))</f>
        <v>0</v>
      </c>
      <c r="V53" s="219">
        <f>IF(V$5&gt;Pil!$D$3,0,IF(FAKTKOL!$V$3=V$5,$B$53*(1+FAKTKOL!$E$7)^V$5,IF(V$5&gt;FAKTKOL!$V$3,IF(FAKTKOL!$W$3=0,0,IF(V$5-FAKTKOL!$V$3=INT((V$5-FAKTKOL!$V$3)/FAKTKOL!$W$3)*FAKTKOL!$W$3,IF(V$5&gt;FAKTKOL!$V$3,$B$53*(1+FAKTKOL!$E$7)^V$5,0),0)),0)))</f>
        <v>9000</v>
      </c>
      <c r="W53" s="201">
        <f>IF(W$5&gt;Pil!$D$3,0,IF(FAKTKOL!$V$3=W$5,$B$53*(1+FAKTKOL!$E$7)^W$5,IF(W$5&gt;FAKTKOL!$V$3,IF(FAKTKOL!$W$3=0,0,IF(W$5-FAKTKOL!$V$3=INT((W$5-FAKTKOL!$V$3)/FAKTKOL!$W$3)*FAKTKOL!$W$3,IF(W$5&gt;FAKTKOL!$V$3,$B$53*(1+FAKTKOL!$E$7)^W$5,0),0)),0)))</f>
        <v>0</v>
      </c>
      <c r="X53" s="201">
        <f>IF(X$5&gt;Pil!$D$3,0,IF(FAKTKOL!$V$3=X$5,$B$53*(1+FAKTKOL!$E$7)^X$5,IF(X$5&gt;FAKTKOL!$V$3,IF(FAKTKOL!$W$3=0,0,IF(X$5-FAKTKOL!$V$3=INT((X$5-FAKTKOL!$V$3)/FAKTKOL!$W$3)*FAKTKOL!$W$3,IF(X$5&gt;FAKTKOL!$V$3,$B$53*(1+FAKTKOL!$E$7)^X$5,0),0)),0)))</f>
        <v>0</v>
      </c>
      <c r="Y53" s="201">
        <f>IF(Y$5&gt;Pil!$D$3,0,IF(FAKTKOL!$V$3=Y$5,$B$53*(1+FAKTKOL!$E$7)^Y$5,IF(Y$5&gt;FAKTKOL!$V$3,IF(FAKTKOL!$W$3=0,0,IF(Y$5-FAKTKOL!$V$3=INT((Y$5-FAKTKOL!$V$3)/FAKTKOL!$W$3)*FAKTKOL!$W$3,IF(Y$5&gt;FAKTKOL!$V$3,$B$53*(1+FAKTKOL!$E$7)^Y$5,0),0)),0)))</f>
        <v>0</v>
      </c>
      <c r="Z53" s="201">
        <f>IF(Z$5&gt;Pil!$D$3,0,IF(FAKTKOL!$V$3=Z$5,$B$53*(1+FAKTKOL!$E$7)^Z$5,IF(Z$5&gt;FAKTKOL!$V$3,IF(FAKTKOL!$W$3=0,0,IF(Z$5-FAKTKOL!$V$3=INT((Z$5-FAKTKOL!$V$3)/FAKTKOL!$W$3)*FAKTKOL!$W$3,IF(Z$5&gt;FAKTKOL!$V$3,$B$53*(1+FAKTKOL!$E$7)^Z$5,0),0)),0)))</f>
        <v>0</v>
      </c>
      <c r="AA53" s="201">
        <f>IF(AA$5&gt;Pil!$D$3,0,IF(FAKTKOL!$V$3=AA$5,$B$53*(1+FAKTKOL!$E$7)^AA$5,IF(AA$5&gt;FAKTKOL!$V$3,IF(FAKTKOL!$W$3=0,0,IF(AA$5-FAKTKOL!$V$3=INT((AA$5-FAKTKOL!$V$3)/FAKTKOL!$W$3)*FAKTKOL!$W$3,IF(AA$5&gt;FAKTKOL!$V$3,$B$53*(1+FAKTKOL!$E$7)^AA$5,0),0)),0)))</f>
        <v>0</v>
      </c>
      <c r="AB53" s="201">
        <f>IF(AB$5&gt;Pil!$D$3,0,IF(FAKTKOL!$V$3=AB$5,$B$53*(1+FAKTKOL!$E$7)^AB$5,IF(AB$5&gt;FAKTKOL!$V$3,IF(FAKTKOL!$W$3=0,0,IF(AB$5-FAKTKOL!$V$3=INT((AB$5-FAKTKOL!$V$3)/FAKTKOL!$W$3)*FAKTKOL!$W$3,IF(AB$5&gt;FAKTKOL!$V$3,$B$53*(1+FAKTKOL!$E$7)^AB$5,0),0)),0)))</f>
        <v>0</v>
      </c>
      <c r="AC53" s="201">
        <f>IF(AC$5&gt;Pil!$D$3,0,IF(FAKTKOL!$V$3=AC$5,$B$53*(1+FAKTKOL!$E$7)^AC$5,IF(AC$5&gt;FAKTKOL!$V$3,IF(FAKTKOL!$W$3=0,0,IF(AC$5-FAKTKOL!$V$3=INT((AC$5-FAKTKOL!$V$3)/FAKTKOL!$W$3)*FAKTKOL!$W$3,IF(AC$5&gt;FAKTKOL!$V$3,$B$53*(1+FAKTKOL!$E$7)^AC$5,0),0)),0)))</f>
        <v>0</v>
      </c>
      <c r="AD53" s="201">
        <f>IF(AD$5&gt;Pil!$D$3,0,IF(FAKTKOL!$V$3=AD$5,$B$53*(1+FAKTKOL!$E$7)^AD$5,IF(AD$5&gt;FAKTKOL!$V$3,IF(FAKTKOL!$W$3=0,0,IF(AD$5-FAKTKOL!$V$3=INT((AD$5-FAKTKOL!$V$3)/FAKTKOL!$W$3)*FAKTKOL!$W$3,IF(AD$5&gt;FAKTKOL!$V$3,$B$53*(1+FAKTKOL!$E$7)^AD$5,0),0)),0)))</f>
        <v>0</v>
      </c>
      <c r="AE53" s="201">
        <f>IF(AE$5&gt;Pil!$D$3,0,IF(FAKTKOL!$V$3=AE$5,$B$53*(1+FAKTKOL!$E$7)^AE$5,IF(AE$5&gt;FAKTKOL!$V$3,IF(FAKTKOL!$W$3=0,0,IF(AE$5-FAKTKOL!$V$3=INT((AE$5-FAKTKOL!$V$3)/FAKTKOL!$W$3)*FAKTKOL!$W$3,IF(AE$5&gt;FAKTKOL!$V$3,$B$53*(1+FAKTKOL!$E$7)^AE$5,0),0)),0)))</f>
        <v>0</v>
      </c>
      <c r="AF53" s="201">
        <f>IF(AF$5&gt;Pil!$D$3,0,IF(FAKTKOL!$V$3=AF$5,$B$53*(1+FAKTKOL!$E$7)^AF$5,IF(AF$5&gt;FAKTKOL!$V$3,IF(FAKTKOL!$W$3=0,0,IF(AF$5-FAKTKOL!$V$3=INT((AF$5-FAKTKOL!$V$3)/FAKTKOL!$W$3)*FAKTKOL!$W$3,IF(AF$5&gt;FAKTKOL!$V$3,$B$53*(1+FAKTKOL!$E$7)^AF$5,0),0)),0)))</f>
        <v>0</v>
      </c>
      <c r="AG53" s="201">
        <f>IF(AG$5&gt;Pil!$D$3,0,IF(FAKTKOL!$V$3=AG$5,$B$53*(1+FAKTKOL!$E$7)^AG$5,IF(AG$5&gt;FAKTKOL!$V$3,IF(FAKTKOL!$W$3=0,0,IF(AG$5-FAKTKOL!$V$3=INT((AG$5-FAKTKOL!$V$3)/FAKTKOL!$W$3)*FAKTKOL!$W$3,IF(AG$5&gt;FAKTKOL!$V$3,$B$53*(1+FAKTKOL!$E$7)^AG$5,0),0)),0)))</f>
        <v>0</v>
      </c>
      <c r="AH53" s="201">
        <f>IF(AH$5&gt;Pil!$D$3,0,IF(FAKTKOL!$V$3=AH$5,$B$53*(1+FAKTKOL!$E$7)^AH$5,IF(AH$5&gt;FAKTKOL!$V$3,IF(FAKTKOL!$W$3=0,0,IF(AH$5-FAKTKOL!$V$3=INT((AH$5-FAKTKOL!$V$3)/FAKTKOL!$W$3)*FAKTKOL!$W$3,IF(AH$5&gt;FAKTKOL!$V$3,$B$53*(1+FAKTKOL!$E$7)^AH$5,0),0)),0)))</f>
        <v>0</v>
      </c>
    </row>
    <row r="54" spans="1:35" x14ac:dyDescent="0.2">
      <c r="A54" s="3" t="str">
        <f>FAKTKOL!P103</f>
        <v>Frakørsel i mark, 1. høst</v>
      </c>
      <c r="B54" s="152">
        <f>Pil!F64*Pil!E64</f>
        <v>0</v>
      </c>
      <c r="D54" s="201">
        <f>IF(D$5&gt;Pil!$D$3,0,IF(FAKTKOL!$V$101=D$5,$B$54*(1+FAKTKOL!$E$7)^D$5,IF(D$5&gt;FAKTKOL!$V$101,IF(FAKTKOL!$W$101=0,0,IF(D$5-FAKTKOL!$V$101=INT((D$5-FAKTKOL!$V$101)/FAKTKOL!$W$101)*FAKTKOL!$W$101,IF(D$5&gt;FAKTKOL!$V$101,$B$54*(1+FAKTKOL!$E$7)^D$5,0),0)),0)))</f>
        <v>0</v>
      </c>
      <c r="E54" s="201">
        <f>IF(E$5&gt;Pil!$D$3,0,IF(FAKTKOL!$V$101=E$5,$B$54*(1+FAKTKOL!$E$7)^E$5,IF(E$5&gt;FAKTKOL!$V$101,IF(FAKTKOL!$W$101=0,0,IF(E$5-FAKTKOL!$V$101=INT((E$5-FAKTKOL!$V$101)/FAKTKOL!$W$101)*FAKTKOL!$W$101,IF(E$5&gt;FAKTKOL!$V$101,$B$54*(1+FAKTKOL!$E$7)^E$5,0),0)),0)))</f>
        <v>0</v>
      </c>
      <c r="F54" s="201">
        <f>IF(F$5&gt;Pil!$D$3,0,IF(FAKTKOL!$V$101=F$5,$B$54*(1+FAKTKOL!$E$7)^F$5,IF(F$5&gt;FAKTKOL!$V$101,IF(FAKTKOL!$W$101=0,0,IF(F$5-FAKTKOL!$V$101=INT((F$5-FAKTKOL!$V$101)/FAKTKOL!$W$101)*FAKTKOL!$W$101,IF(F$5&gt;FAKTKOL!$V$101,$B$54*(1+FAKTKOL!$E$7)^F$5,0),0)),0)))</f>
        <v>0</v>
      </c>
      <c r="G54" s="219">
        <f>IF(G$5&gt;Pil!$D$3,0,IF(FAKTKOL!$V$101=G$5,$B$54*(1+FAKTKOL!$E$7)^G$5,IF(G$5&gt;FAKTKOL!$V$101,IF(FAKTKOL!$W$101=0,0,IF(G$5-FAKTKOL!$V$101=INT((G$5-FAKTKOL!$V$101)/FAKTKOL!$W$101)*FAKTKOL!$W$101,IF(G$5&gt;FAKTKOL!$V$101,$B$54*(1+FAKTKOL!$E$7)^G$5,0),0)),0)))</f>
        <v>0</v>
      </c>
      <c r="H54" s="219">
        <f>IF(H$5&gt;Pil!$D$3,0,IF(FAKTKOL!$V$101=H$5,$B$54*(1+FAKTKOL!$E$7)^H$5,IF(H$5&gt;FAKTKOL!$V$101,IF(FAKTKOL!$W$101=0,0,IF(H$5-FAKTKOL!$V$101=INT((H$5-FAKTKOL!$V$101)/FAKTKOL!$W$101)*FAKTKOL!$W$101,IF(H$5&gt;FAKTKOL!$V$101,$B$54*(1+FAKTKOL!$E$7)^H$5,0),0)),0)))</f>
        <v>0</v>
      </c>
      <c r="I54" s="219">
        <f>IF(I$5&gt;Pil!$D$3,0,IF(FAKTKOL!$V$101=I$5,$B$54*(1+FAKTKOL!$E$7)^I$5,IF(I$5&gt;FAKTKOL!$V$101,IF(FAKTKOL!$W$101=0,0,IF(I$5-FAKTKOL!$V$101=INT((I$5-FAKTKOL!$V$101)/FAKTKOL!$W$101)*FAKTKOL!$W$101,IF(I$5&gt;FAKTKOL!$V$101,$B$54*(1+FAKTKOL!$E$7)^I$5,0),0)),0)))</f>
        <v>0</v>
      </c>
      <c r="J54" s="219">
        <f>IF(J$5&gt;Pil!$D$3,0,IF(FAKTKOL!$V$101=J$5,$B$54*(1+FAKTKOL!$E$7)^J$5,IF(J$5&gt;FAKTKOL!$V$101,IF(FAKTKOL!$W$101=0,0,IF(J$5-FAKTKOL!$V$101=INT((J$5-FAKTKOL!$V$101)/FAKTKOL!$W$101)*FAKTKOL!$W$101,IF(J$5&gt;FAKTKOL!$V$101,$B$54*(1+FAKTKOL!$E$7)^J$5,0),0)),0)))</f>
        <v>0</v>
      </c>
      <c r="K54" s="219">
        <f>IF(K$5&gt;Pil!$D$3,0,IF(FAKTKOL!$V$101=K$5,$B$54*(1+FAKTKOL!$E$7)^K$5,IF(K$5&gt;FAKTKOL!$V$101,IF(FAKTKOL!$W$101=0,0,IF(K$5-FAKTKOL!$V$101=INT((K$5-FAKTKOL!$V$101)/FAKTKOL!$W$101)*FAKTKOL!$W$101,IF(K$5&gt;FAKTKOL!$V$101,$B$54*(1+FAKTKOL!$E$7)^K$5,0),0)),0)))</f>
        <v>0</v>
      </c>
      <c r="L54" s="219">
        <f>IF(L$5&gt;Pil!$D$3,0,IF(FAKTKOL!$V$101=L$5,$B$54*(1+FAKTKOL!$E$7)^L$5,IF(L$5&gt;FAKTKOL!$V$101,IF(FAKTKOL!$W$101=0,0,IF(L$5-FAKTKOL!$V$101=INT((L$5-FAKTKOL!$V$101)/FAKTKOL!$W$101)*FAKTKOL!$W$101,IF(L$5&gt;FAKTKOL!$V$101,$B$54*(1+FAKTKOL!$E$7)^L$5,0),0)),0)))</f>
        <v>0</v>
      </c>
      <c r="M54" s="219">
        <f>IF(M$5&gt;Pil!$D$3,0,IF(FAKTKOL!$V$101=M$5,$B$54*(1+FAKTKOL!$E$7)^M$5,IF(M$5&gt;FAKTKOL!$V$101,IF(FAKTKOL!$W$101=0,0,IF(M$5-FAKTKOL!$V$101=INT((M$5-FAKTKOL!$V$101)/FAKTKOL!$W$101)*FAKTKOL!$W$101,IF(M$5&gt;FAKTKOL!$V$101,$B$54*(1+FAKTKOL!$E$7)^M$5,0),0)),0)))</f>
        <v>0</v>
      </c>
      <c r="N54" s="219">
        <f>IF(N$5&gt;Pil!$D$3,0,IF(FAKTKOL!$V$101=N$5,$B$54*(1+FAKTKOL!$E$7)^N$5,IF(N$5&gt;FAKTKOL!$V$101,IF(FAKTKOL!$W$101=0,0,IF(N$5-FAKTKOL!$V$101=INT((N$5-FAKTKOL!$V$101)/FAKTKOL!$W$101)*FAKTKOL!$W$101,IF(N$5&gt;FAKTKOL!$V$101,$B$54*(1+FAKTKOL!$E$7)^N$5,0),0)),0)))</f>
        <v>0</v>
      </c>
      <c r="O54" s="219">
        <f>IF(O$5&gt;Pil!$D$3,0,IF(FAKTKOL!$V$101=O$5,$B$54*(1+FAKTKOL!$E$7)^O$5,IF(O$5&gt;FAKTKOL!$V$101,IF(FAKTKOL!$W$101=0,0,IF(O$5-FAKTKOL!$V$101=INT((O$5-FAKTKOL!$V$101)/FAKTKOL!$W$101)*FAKTKOL!$W$101,IF(O$5&gt;FAKTKOL!$V$101,$B$54*(1+FAKTKOL!$E$7)^O$5,0),0)),0)))</f>
        <v>0</v>
      </c>
      <c r="P54" s="219">
        <f>IF(P$5&gt;Pil!$D$3,0,IF(FAKTKOL!$V$101=P$5,$B$54*(1+FAKTKOL!$E$7)^P$5,IF(P$5&gt;FAKTKOL!$V$101,IF(FAKTKOL!$W$101=0,0,IF(P$5-FAKTKOL!$V$101=INT((P$5-FAKTKOL!$V$101)/FAKTKOL!$W$101)*FAKTKOL!$W$101,IF(P$5&gt;FAKTKOL!$V$101,$B$54*(1+FAKTKOL!$E$7)^P$5,0),0)),0)))</f>
        <v>0</v>
      </c>
      <c r="Q54" s="219">
        <f>IF(Q$5&gt;Pil!$D$3,0,IF(FAKTKOL!$V$101=Q$5,$B$54*(1+FAKTKOL!$E$7)^Q$5,IF(Q$5&gt;FAKTKOL!$V$101,IF(FAKTKOL!$W$101=0,0,IF(Q$5-FAKTKOL!$V$101=INT((Q$5-FAKTKOL!$V$101)/FAKTKOL!$W$101)*FAKTKOL!$W$101,IF(Q$5&gt;FAKTKOL!$V$101,$B$54*(1+FAKTKOL!$E$7)^Q$5,0),0)),0)))</f>
        <v>0</v>
      </c>
      <c r="R54" s="219">
        <f>IF(R$5&gt;Pil!$D$3,0,IF(FAKTKOL!$V$101=R$5,$B$54*(1+FAKTKOL!$E$7)^R$5,IF(R$5&gt;FAKTKOL!$V$101,IF(FAKTKOL!$W$101=0,0,IF(R$5-FAKTKOL!$V$101=INT((R$5-FAKTKOL!$V$101)/FAKTKOL!$W$101)*FAKTKOL!$W$101,IF(R$5&gt;FAKTKOL!$V$101,$B$54*(1+FAKTKOL!$E$7)^R$5,0),0)),0)))</f>
        <v>0</v>
      </c>
      <c r="S54" s="219">
        <f>IF(S$5&gt;Pil!$D$3,0,IF(FAKTKOL!$V$101=S$5,$B$54*(1+FAKTKOL!$E$7)^S$5,IF(S$5&gt;FAKTKOL!$V$101,IF(FAKTKOL!$W$101=0,0,IF(S$5-FAKTKOL!$V$101=INT((S$5-FAKTKOL!$V$101)/FAKTKOL!$W$101)*FAKTKOL!$W$101,IF(S$5&gt;FAKTKOL!$V$101,$B$54*(1+FAKTKOL!$E$7)^S$5,0),0)),0)))</f>
        <v>0</v>
      </c>
      <c r="T54" s="219">
        <f>IF(T$5&gt;Pil!$D$3,0,IF(FAKTKOL!$V$101=T$5,$B$54*(1+FAKTKOL!$E$7)^T$5,IF(T$5&gt;FAKTKOL!$V$101,IF(FAKTKOL!$W$101=0,0,IF(T$5-FAKTKOL!$V$101=INT((T$5-FAKTKOL!$V$101)/FAKTKOL!$W$101)*FAKTKOL!$W$101,IF(T$5&gt;FAKTKOL!$V$101,$B$54*(1+FAKTKOL!$E$7)^T$5,0),0)),0)))</f>
        <v>0</v>
      </c>
      <c r="U54" s="201">
        <f>IF(U$5&gt;Pil!$D$3,0,IF(FAKTKOL!$V$101=U$5,$B$54*(1+FAKTKOL!$E$7)^U$5,IF(U$5&gt;FAKTKOL!$V$101,IF(FAKTKOL!$W$101=0,0,IF(U$5-FAKTKOL!$V$101=INT((U$5-FAKTKOL!$V$101)/FAKTKOL!$W$101)*FAKTKOL!$W$101,IF(U$5&gt;FAKTKOL!$V$101,$B$54*(1+FAKTKOL!$E$7)^U$5,0),0)),0)))</f>
        <v>0</v>
      </c>
      <c r="V54" s="219">
        <f>IF(V$5&gt;Pil!$D$3,0,IF(FAKTKOL!$V$101=V$5,$B$54*(1+FAKTKOL!$E$7)^V$5,IF(V$5&gt;FAKTKOL!$V$101,IF(FAKTKOL!$W$101=0,0,IF(V$5-FAKTKOL!$V$101=INT((V$5-FAKTKOL!$V$101)/FAKTKOL!$W$101)*FAKTKOL!$W$101,IF(V$5&gt;FAKTKOL!$V$101,$B$54*(1+FAKTKOL!$E$7)^V$5,0),0)),0)))</f>
        <v>0</v>
      </c>
      <c r="W54" s="201">
        <f>IF(W$5&gt;Pil!$D$3,0,IF(FAKTKOL!$V$101=W$5,$B$54*(1+FAKTKOL!$E$7)^W$5,IF(W$5&gt;FAKTKOL!$V$101,IF(FAKTKOL!$W$101=0,0,IF(W$5-FAKTKOL!$V$101=INT((W$5-FAKTKOL!$V$101)/FAKTKOL!$W$101)*FAKTKOL!$W$101,IF(W$5&gt;FAKTKOL!$V$101,$B$54*(1+FAKTKOL!$E$7)^W$5,0),0)),0)))</f>
        <v>0</v>
      </c>
      <c r="X54" s="201">
        <f>IF(X$5&gt;Pil!$D$3,0,IF(FAKTKOL!$V$101=X$5,$B$54*(1+FAKTKOL!$E$7)^X$5,IF(X$5&gt;FAKTKOL!$V$101,IF(FAKTKOL!$W$101=0,0,IF(X$5-FAKTKOL!$V$101=INT((X$5-FAKTKOL!$V$101)/FAKTKOL!$W$101)*FAKTKOL!$W$101,IF(X$5&gt;FAKTKOL!$V$101,$B$54*(1+FAKTKOL!$E$7)^X$5,0),0)),0)))</f>
        <v>0</v>
      </c>
      <c r="Y54" s="201">
        <f>IF(Y$5&gt;Pil!$D$3,0,IF(FAKTKOL!$V$101=Y$5,$B$54*(1+FAKTKOL!$E$7)^Y$5,IF(Y$5&gt;FAKTKOL!$V$101,IF(FAKTKOL!$W$101=0,0,IF(Y$5-FAKTKOL!$V$101=INT((Y$5-FAKTKOL!$V$101)/FAKTKOL!$W$101)*FAKTKOL!$W$101,IF(Y$5&gt;FAKTKOL!$V$101,$B$54*(1+FAKTKOL!$E$7)^Y$5,0),0)),0)))</f>
        <v>0</v>
      </c>
      <c r="Z54" s="201">
        <f>IF(Z$5&gt;Pil!$D$3,0,IF(FAKTKOL!$V$101=Z$5,$B$54*(1+FAKTKOL!$E$7)^Z$5,IF(Z$5&gt;FAKTKOL!$V$101,IF(FAKTKOL!$W$101=0,0,IF(Z$5-FAKTKOL!$V$101=INT((Z$5-FAKTKOL!$V$101)/FAKTKOL!$W$101)*FAKTKOL!$W$101,IF(Z$5&gt;FAKTKOL!$V$101,$B$54*(1+FAKTKOL!$E$7)^Z$5,0),0)),0)))</f>
        <v>0</v>
      </c>
      <c r="AA54" s="201">
        <f>IF(AA$5&gt;Pil!$D$3,0,IF(FAKTKOL!$V$101=AA$5,$B$54*(1+FAKTKOL!$E$7)^AA$5,IF(AA$5&gt;FAKTKOL!$V$101,IF(FAKTKOL!$W$101=0,0,IF(AA$5-FAKTKOL!$V$101=INT((AA$5-FAKTKOL!$V$101)/FAKTKOL!$W$101)*FAKTKOL!$W$101,IF(AA$5&gt;FAKTKOL!$V$101,$B$54*(1+FAKTKOL!$E$7)^AA$5,0),0)),0)))</f>
        <v>0</v>
      </c>
      <c r="AB54" s="201">
        <f>IF(AB$5&gt;Pil!$D$3,0,IF(FAKTKOL!$V$101=AB$5,$B$54*(1+FAKTKOL!$E$7)^AB$5,IF(AB$5&gt;FAKTKOL!$V$101,IF(FAKTKOL!$W$101=0,0,IF(AB$5-FAKTKOL!$V$101=INT((AB$5-FAKTKOL!$V$101)/FAKTKOL!$W$101)*FAKTKOL!$W$101,IF(AB$5&gt;FAKTKOL!$V$101,$B$54*(1+FAKTKOL!$E$7)^AB$5,0),0)),0)))</f>
        <v>0</v>
      </c>
      <c r="AC54" s="201">
        <f>IF(AC$5&gt;Pil!$D$3,0,IF(FAKTKOL!$V$101=AC$5,$B$54*(1+FAKTKOL!$E$7)^AC$5,IF(AC$5&gt;FAKTKOL!$V$101,IF(FAKTKOL!$W$101=0,0,IF(AC$5-FAKTKOL!$V$101=INT((AC$5-FAKTKOL!$V$101)/FAKTKOL!$W$101)*FAKTKOL!$W$101,IF(AC$5&gt;FAKTKOL!$V$101,$B$54*(1+FAKTKOL!$E$7)^AC$5,0),0)),0)))</f>
        <v>0</v>
      </c>
      <c r="AD54" s="201">
        <f>IF(AD$5&gt;Pil!$D$3,0,IF(FAKTKOL!$V$101=AD$5,$B$54*(1+FAKTKOL!$E$7)^AD$5,IF(AD$5&gt;FAKTKOL!$V$101,IF(FAKTKOL!$W$101=0,0,IF(AD$5-FAKTKOL!$V$101=INT((AD$5-FAKTKOL!$V$101)/FAKTKOL!$W$101)*FAKTKOL!$W$101,IF(AD$5&gt;FAKTKOL!$V$101,$B$54*(1+FAKTKOL!$E$7)^AD$5,0),0)),0)))</f>
        <v>0</v>
      </c>
      <c r="AE54" s="201">
        <f>IF(AE$5&gt;Pil!$D$3,0,IF(FAKTKOL!$V$101=AE$5,$B$54*(1+FAKTKOL!$E$7)^AE$5,IF(AE$5&gt;FAKTKOL!$V$101,IF(FAKTKOL!$W$101=0,0,IF(AE$5-FAKTKOL!$V$101=INT((AE$5-FAKTKOL!$V$101)/FAKTKOL!$W$101)*FAKTKOL!$W$101,IF(AE$5&gt;FAKTKOL!$V$101,$B$54*(1+FAKTKOL!$E$7)^AE$5,0),0)),0)))</f>
        <v>0</v>
      </c>
      <c r="AF54" s="201">
        <f>IF(AF$5&gt;Pil!$D$3,0,IF(FAKTKOL!$V$101=AF$5,$B$54*(1+FAKTKOL!$E$7)^AF$5,IF(AF$5&gt;FAKTKOL!$V$101,IF(FAKTKOL!$W$101=0,0,IF(AF$5-FAKTKOL!$V$101=INT((AF$5-FAKTKOL!$V$101)/FAKTKOL!$W$101)*FAKTKOL!$W$101,IF(AF$5&gt;FAKTKOL!$V$101,$B$54*(1+FAKTKOL!$E$7)^AF$5,0),0)),0)))</f>
        <v>0</v>
      </c>
      <c r="AG54" s="201">
        <f>IF(AG$5&gt;Pil!$D$3,0,IF(FAKTKOL!$V$101=AG$5,$B$54*(1+FAKTKOL!$E$7)^AG$5,IF(AG$5&gt;FAKTKOL!$V$101,IF(FAKTKOL!$W$101=0,0,IF(AG$5-FAKTKOL!$V$101=INT((AG$5-FAKTKOL!$V$101)/FAKTKOL!$W$101)*FAKTKOL!$W$101,IF(AG$5&gt;FAKTKOL!$V$101,$B$54*(1+FAKTKOL!$E$7)^AG$5,0),0)),0)))</f>
        <v>0</v>
      </c>
      <c r="AH54" s="201">
        <f>IF(AH$5&gt;Pil!$D$3,0,IF(FAKTKOL!$V$101=AH$5,$B$54*(1+FAKTKOL!$E$7)^AH$5,IF(AH$5&gt;FAKTKOL!$V$101,IF(FAKTKOL!$W$101=0,0,IF(AH$5-FAKTKOL!$V$101=INT((AH$5-FAKTKOL!$V$101)/FAKTKOL!$W$101)*FAKTKOL!$W$101,IF(AH$5&gt;FAKTKOL!$V$101,$B$54*(1+FAKTKOL!$E$7)^AH$5,0),0)),0)))</f>
        <v>0</v>
      </c>
    </row>
    <row r="55" spans="1:35" x14ac:dyDescent="0.2">
      <c r="A55" s="3" t="str">
        <f>FAKTKOL!P104</f>
        <v>Frakørsel i mark, resterende år</v>
      </c>
      <c r="B55" s="152">
        <f>Pil!F65*Pil!E65</f>
        <v>0</v>
      </c>
      <c r="D55" s="201">
        <f>IF(D$5&gt;Pil!$D$3,0,IF(FAKTKOL!$V$104=D$5,$B$55*(1+FAKTKOL!$E$7)^D$5,IF(D$5&gt;FAKTKOL!$V$104,IF(FAKTKOL!$W$104=0,0,IF(D$5-FAKTKOL!$V$104=INT((D$5-FAKTKOL!$V$104)/FAKTKOL!$W$104)*FAKTKOL!$W$104,IF(D$5&gt;FAKTKOL!$V$104,$B$55*(1+FAKTKOL!$E$7)^D$5,0),0)),0)))</f>
        <v>0</v>
      </c>
      <c r="E55" s="201">
        <f>IF(E$5&gt;Pil!$D$3,0,IF(FAKTKOL!$V$104=E$5,$B$55*(1+FAKTKOL!$E$7)^E$5,IF(E$5&gt;FAKTKOL!$V$104,IF(FAKTKOL!$W$104=0,0,IF(E$5-FAKTKOL!$V$104=INT((E$5-FAKTKOL!$V$104)/FAKTKOL!$W$104)*FAKTKOL!$W$104,IF(E$5&gt;FAKTKOL!$V$104,$B$55*(1+FAKTKOL!$E$7)^E$5,0),0)),0)))</f>
        <v>0</v>
      </c>
      <c r="F55" s="201">
        <f>IF(F$5&gt;Pil!$D$3,0,IF(FAKTKOL!$V$104=F$5,$B$55*(1+FAKTKOL!$E$7)^F$5,IF(F$5&gt;FAKTKOL!$V$104,IF(FAKTKOL!$W$104=0,0,IF(F$5-FAKTKOL!$V$104=INT((F$5-FAKTKOL!$V$104)/FAKTKOL!$W$104)*FAKTKOL!$W$104,IF(F$5&gt;FAKTKOL!$V$104,$B$55*(1+FAKTKOL!$E$7)^F$5,0),0)),0)))</f>
        <v>0</v>
      </c>
      <c r="G55" s="219">
        <f>IF(G$5&gt;Pil!$D$3,0,IF(FAKTKOL!$V$104=G$5,$B$55*(1+FAKTKOL!$E$7)^G$5,IF(G$5&gt;FAKTKOL!$V$104,IF(FAKTKOL!$W$104=0,0,IF(G$5-FAKTKOL!$V$104=INT((G$5-FAKTKOL!$V$104)/FAKTKOL!$W$104)*FAKTKOL!$W$104,IF(G$5&gt;FAKTKOL!$V$104,$B$55*(1+FAKTKOL!$E$7)^G$5,0),0)),0)))</f>
        <v>0</v>
      </c>
      <c r="H55" s="219">
        <f>IF(H$5&gt;Pil!$D$3,0,IF(FAKTKOL!$V$104=H$5,$B$55*(1+FAKTKOL!$E$7)^H$5,IF(H$5&gt;FAKTKOL!$V$104,IF(FAKTKOL!$W$104=0,0,IF(H$5-FAKTKOL!$V$104=INT((H$5-FAKTKOL!$V$104)/FAKTKOL!$W$104)*FAKTKOL!$W$104,IF(H$5&gt;FAKTKOL!$V$104,$B$55*(1+FAKTKOL!$E$7)^H$5,0),0)),0)))</f>
        <v>0</v>
      </c>
      <c r="I55" s="219">
        <f>IF(I$5&gt;Pil!$D$3,0,IF(FAKTKOL!$V$104=I$5,$B$55*(1+FAKTKOL!$E$7)^I$5,IF(I$5&gt;FAKTKOL!$V$104,IF(FAKTKOL!$W$104=0,0,IF(I$5-FAKTKOL!$V$104=INT((I$5-FAKTKOL!$V$104)/FAKTKOL!$W$104)*FAKTKOL!$W$104,IF(I$5&gt;FAKTKOL!$V$104,$B$55*(1+FAKTKOL!$E$7)^I$5,0),0)),0)))</f>
        <v>0</v>
      </c>
      <c r="J55" s="219">
        <f>IF(J$5&gt;Pil!$D$3,0,IF(FAKTKOL!$V$104=J$5,$B$55*(1+FAKTKOL!$E$7)^J$5,IF(J$5&gt;FAKTKOL!$V$104,IF(FAKTKOL!$W$104=0,0,IF(J$5-FAKTKOL!$V$104=INT((J$5-FAKTKOL!$V$104)/FAKTKOL!$W$104)*FAKTKOL!$W$104,IF(J$5&gt;FAKTKOL!$V$104,$B$55*(1+FAKTKOL!$E$7)^J$5,0),0)),0)))</f>
        <v>0</v>
      </c>
      <c r="K55" s="219">
        <f>IF(K$5&gt;Pil!$D$3,0,IF(FAKTKOL!$V$104=K$5,$B$55*(1+FAKTKOL!$E$7)^K$5,IF(K$5&gt;FAKTKOL!$V$104,IF(FAKTKOL!$W$104=0,0,IF(K$5-FAKTKOL!$V$104=INT((K$5-FAKTKOL!$V$104)/FAKTKOL!$W$104)*FAKTKOL!$W$104,IF(K$5&gt;FAKTKOL!$V$104,$B$55*(1+FAKTKOL!$E$7)^K$5,0),0)),0)))</f>
        <v>0</v>
      </c>
      <c r="L55" s="219">
        <f>IF(L$5&gt;Pil!$D$3,0,IF(FAKTKOL!$V$104=L$5,$B$55*(1+FAKTKOL!$E$7)^L$5,IF(L$5&gt;FAKTKOL!$V$104,IF(FAKTKOL!$W$104=0,0,IF(L$5-FAKTKOL!$V$104=INT((L$5-FAKTKOL!$V$104)/FAKTKOL!$W$104)*FAKTKOL!$W$104,IF(L$5&gt;FAKTKOL!$V$104,$B$55*(1+FAKTKOL!$E$7)^L$5,0),0)),0)))</f>
        <v>0</v>
      </c>
      <c r="M55" s="219">
        <f>IF(M$5&gt;Pil!$D$3,0,IF(FAKTKOL!$V$104=M$5,$B$55*(1+FAKTKOL!$E$7)^M$5,IF(M$5&gt;FAKTKOL!$V$104,IF(FAKTKOL!$W$104=0,0,IF(M$5-FAKTKOL!$V$104=INT((M$5-FAKTKOL!$V$104)/FAKTKOL!$W$104)*FAKTKOL!$W$104,IF(M$5&gt;FAKTKOL!$V$104,$B$55*(1+FAKTKOL!$E$7)^M$5,0),0)),0)))</f>
        <v>0</v>
      </c>
      <c r="N55" s="219">
        <f>IF(N$5&gt;Pil!$D$3,0,IF(FAKTKOL!$V$104=N$5,$B$55*(1+FAKTKOL!$E$7)^N$5,IF(N$5&gt;FAKTKOL!$V$104,IF(FAKTKOL!$W$104=0,0,IF(N$5-FAKTKOL!$V$104=INT((N$5-FAKTKOL!$V$104)/FAKTKOL!$W$104)*FAKTKOL!$W$104,IF(N$5&gt;FAKTKOL!$V$104,$B$55*(1+FAKTKOL!$E$7)^N$5,0),0)),0)))</f>
        <v>0</v>
      </c>
      <c r="O55" s="219">
        <f>IF(O$5&gt;Pil!$D$3,0,IF(FAKTKOL!$V$104=O$5,$B$55*(1+FAKTKOL!$E$7)^O$5,IF(O$5&gt;FAKTKOL!$V$104,IF(FAKTKOL!$W$104=0,0,IF(O$5-FAKTKOL!$V$104=INT((O$5-FAKTKOL!$V$104)/FAKTKOL!$W$104)*FAKTKOL!$W$104,IF(O$5&gt;FAKTKOL!$V$104,$B$55*(1+FAKTKOL!$E$7)^O$5,0),0)),0)))</f>
        <v>0</v>
      </c>
      <c r="P55" s="219">
        <f>IF(P$5&gt;Pil!$D$3,0,IF(FAKTKOL!$V$104=P$5,$B$55*(1+FAKTKOL!$E$7)^P$5,IF(P$5&gt;FAKTKOL!$V$104,IF(FAKTKOL!$W$104=0,0,IF(P$5-FAKTKOL!$V$104=INT((P$5-FAKTKOL!$V$104)/FAKTKOL!$W$104)*FAKTKOL!$W$104,IF(P$5&gt;FAKTKOL!$V$104,$B$55*(1+FAKTKOL!$E$7)^P$5,0),0)),0)))</f>
        <v>0</v>
      </c>
      <c r="Q55" s="219">
        <f>IF(Q$5&gt;Pil!$D$3,0,IF(FAKTKOL!$V$104=Q$5,$B$55*(1+FAKTKOL!$E$7)^Q$5,IF(Q$5&gt;FAKTKOL!$V$104,IF(FAKTKOL!$W$104=0,0,IF(Q$5-FAKTKOL!$V$104=INT((Q$5-FAKTKOL!$V$104)/FAKTKOL!$W$104)*FAKTKOL!$W$104,IF(Q$5&gt;FAKTKOL!$V$104,$B$55*(1+FAKTKOL!$E$7)^Q$5,0),0)),0)))</f>
        <v>0</v>
      </c>
      <c r="R55" s="219">
        <f>IF(R$5&gt;Pil!$D$3,0,IF(FAKTKOL!$V$104=R$5,$B$55*(1+FAKTKOL!$E$7)^R$5,IF(R$5&gt;FAKTKOL!$V$104,IF(FAKTKOL!$W$104=0,0,IF(R$5-FAKTKOL!$V$104=INT((R$5-FAKTKOL!$V$104)/FAKTKOL!$W$104)*FAKTKOL!$W$104,IF(R$5&gt;FAKTKOL!$V$104,$B$55*(1+FAKTKOL!$E$7)^R$5,0),0)),0)))</f>
        <v>0</v>
      </c>
      <c r="S55" s="219">
        <f>IF(S$5&gt;Pil!$D$3,0,IF(FAKTKOL!$V$104=S$5,$B$55*(1+FAKTKOL!$E$7)^S$5,IF(S$5&gt;FAKTKOL!$V$104,IF(FAKTKOL!$W$104=0,0,IF(S$5-FAKTKOL!$V$104=INT((S$5-FAKTKOL!$V$104)/FAKTKOL!$W$104)*FAKTKOL!$W$104,IF(S$5&gt;FAKTKOL!$V$104,$B$55*(1+FAKTKOL!$E$7)^S$5,0),0)),0)))</f>
        <v>0</v>
      </c>
      <c r="T55" s="219">
        <f>IF(T$5&gt;Pil!$D$3,0,IF(FAKTKOL!$V$104=T$5,$B$55*(1+FAKTKOL!$E$7)^T$5,IF(T$5&gt;FAKTKOL!$V$104,IF(FAKTKOL!$W$104=0,0,IF(T$5-FAKTKOL!$V$104=INT((T$5-FAKTKOL!$V$104)/FAKTKOL!$W$104)*FAKTKOL!$W$104,IF(T$5&gt;FAKTKOL!$V$104,$B$55*(1+FAKTKOL!$E$7)^T$5,0),0)),0)))</f>
        <v>0</v>
      </c>
      <c r="U55" s="201">
        <f>IF(U$5&gt;Pil!$D$3,0,IF(FAKTKOL!$V$104=U$5,$B$55*(1+FAKTKOL!$E$7)^U$5,IF(U$5&gt;FAKTKOL!$V$104,IF(FAKTKOL!$W$104=0,0,IF(U$5-FAKTKOL!$V$104=INT((U$5-FAKTKOL!$V$104)/FAKTKOL!$W$104)*FAKTKOL!$W$104,IF(U$5&gt;FAKTKOL!$V$104,$B$55*(1+FAKTKOL!$E$7)^U$5,0),0)),0)))</f>
        <v>0</v>
      </c>
      <c r="V55" s="219">
        <f>IF(V$5&gt;Pil!$D$3,0,IF(FAKTKOL!$V$104=V$5,$B$55*(1+FAKTKOL!$E$7)^V$5,IF(V$5&gt;FAKTKOL!$V$104,IF(FAKTKOL!$W$104=0,0,IF(V$5-FAKTKOL!$V$104=INT((V$5-FAKTKOL!$V$104)/FAKTKOL!$W$104)*FAKTKOL!$W$104,IF(V$5&gt;FAKTKOL!$V$104,$B$55*(1+FAKTKOL!$E$7)^V$5,0),0)),0)))</f>
        <v>0</v>
      </c>
      <c r="W55" s="201">
        <f>IF(W$5&gt;Pil!$D$3,0,IF(FAKTKOL!$V$104=W$5,$B$55*(1+FAKTKOL!$E$7)^W$5,IF(W$5&gt;FAKTKOL!$V$104,IF(FAKTKOL!$W$104=0,0,IF(W$5-FAKTKOL!$V$104=INT((W$5-FAKTKOL!$V$104)/FAKTKOL!$W$104)*FAKTKOL!$W$104,IF(W$5&gt;FAKTKOL!$V$104,$B$55*(1+FAKTKOL!$E$7)^W$5,0),0)),0)))</f>
        <v>0</v>
      </c>
      <c r="X55" s="201">
        <f>IF(X$5&gt;Pil!$D$3,0,IF(FAKTKOL!$V$104=X$5,$B$55*(1+FAKTKOL!$E$7)^X$5,IF(X$5&gt;FAKTKOL!$V$104,IF(FAKTKOL!$W$104=0,0,IF(X$5-FAKTKOL!$V$104=INT((X$5-FAKTKOL!$V$104)/FAKTKOL!$W$104)*FAKTKOL!$W$104,IF(X$5&gt;FAKTKOL!$V$104,$B$55*(1+FAKTKOL!$E$7)^X$5,0),0)),0)))</f>
        <v>0</v>
      </c>
      <c r="Y55" s="201">
        <f>IF(Y$5&gt;Pil!$D$3,0,IF(FAKTKOL!$V$104=Y$5,$B$55*(1+FAKTKOL!$E$7)^Y$5,IF(Y$5&gt;FAKTKOL!$V$104,IF(FAKTKOL!$W$104=0,0,IF(Y$5-FAKTKOL!$V$104=INT((Y$5-FAKTKOL!$V$104)/FAKTKOL!$W$104)*FAKTKOL!$W$104,IF(Y$5&gt;FAKTKOL!$V$104,$B$55*(1+FAKTKOL!$E$7)^Y$5,0),0)),0)))</f>
        <v>0</v>
      </c>
      <c r="Z55" s="201">
        <f>IF(Z$5&gt;Pil!$D$3,0,IF(FAKTKOL!$V$104=Z$5,$B$55*(1+FAKTKOL!$E$7)^Z$5,IF(Z$5&gt;FAKTKOL!$V$104,IF(FAKTKOL!$W$104=0,0,IF(Z$5-FAKTKOL!$V$104=INT((Z$5-FAKTKOL!$V$104)/FAKTKOL!$W$104)*FAKTKOL!$W$104,IF(Z$5&gt;FAKTKOL!$V$104,$B$55*(1+FAKTKOL!$E$7)^Z$5,0),0)),0)))</f>
        <v>0</v>
      </c>
      <c r="AA55" s="201">
        <f>IF(AA$5&gt;Pil!$D$3,0,IF(FAKTKOL!$V$104=AA$5,$B$55*(1+FAKTKOL!$E$7)^AA$5,IF(AA$5&gt;FAKTKOL!$V$104,IF(FAKTKOL!$W$104=0,0,IF(AA$5-FAKTKOL!$V$104=INT((AA$5-FAKTKOL!$V$104)/FAKTKOL!$W$104)*FAKTKOL!$W$104,IF(AA$5&gt;FAKTKOL!$V$104,$B$55*(1+FAKTKOL!$E$7)^AA$5,0),0)),0)))</f>
        <v>0</v>
      </c>
      <c r="AB55" s="201">
        <f>IF(AB$5&gt;Pil!$D$3,0,IF(FAKTKOL!$V$104=AB$5,$B$55*(1+FAKTKOL!$E$7)^AB$5,IF(AB$5&gt;FAKTKOL!$V$104,IF(FAKTKOL!$W$104=0,0,IF(AB$5-FAKTKOL!$V$104=INT((AB$5-FAKTKOL!$V$104)/FAKTKOL!$W$104)*FAKTKOL!$W$104,IF(AB$5&gt;FAKTKOL!$V$104,$B$55*(1+FAKTKOL!$E$7)^AB$5,0),0)),0)))</f>
        <v>0</v>
      </c>
      <c r="AC55" s="201">
        <f>IF(AC$5&gt;Pil!$D$3,0,IF(FAKTKOL!$V$104=AC$5,$B$55*(1+FAKTKOL!$E$7)^AC$5,IF(AC$5&gt;FAKTKOL!$V$104,IF(FAKTKOL!$W$104=0,0,IF(AC$5-FAKTKOL!$V$104=INT((AC$5-FAKTKOL!$V$104)/FAKTKOL!$W$104)*FAKTKOL!$W$104,IF(AC$5&gt;FAKTKOL!$V$104,$B$55*(1+FAKTKOL!$E$7)^AC$5,0),0)),0)))</f>
        <v>0</v>
      </c>
      <c r="AD55" s="201">
        <f>IF(AD$5&gt;Pil!$D$3,0,IF(FAKTKOL!$V$104=AD$5,$B$55*(1+FAKTKOL!$E$7)^AD$5,IF(AD$5&gt;FAKTKOL!$V$104,IF(FAKTKOL!$W$104=0,0,IF(AD$5-FAKTKOL!$V$104=INT((AD$5-FAKTKOL!$V$104)/FAKTKOL!$W$104)*FAKTKOL!$W$104,IF(AD$5&gt;FAKTKOL!$V$104,$B$55*(1+FAKTKOL!$E$7)^AD$5,0),0)),0)))</f>
        <v>0</v>
      </c>
      <c r="AE55" s="201">
        <f>IF(AE$5&gt;Pil!$D$3,0,IF(FAKTKOL!$V$104=AE$5,$B$55*(1+FAKTKOL!$E$7)^AE$5,IF(AE$5&gt;FAKTKOL!$V$104,IF(FAKTKOL!$W$104=0,0,IF(AE$5-FAKTKOL!$V$104=INT((AE$5-FAKTKOL!$V$104)/FAKTKOL!$W$104)*FAKTKOL!$W$104,IF(AE$5&gt;FAKTKOL!$V$104,$B$55*(1+FAKTKOL!$E$7)^AE$5,0),0)),0)))</f>
        <v>0</v>
      </c>
      <c r="AF55" s="201">
        <f>IF(AF$5&gt;Pil!$D$3,0,IF(FAKTKOL!$V$104=AF$5,$B$55*(1+FAKTKOL!$E$7)^AF$5,IF(AF$5&gt;FAKTKOL!$V$104,IF(FAKTKOL!$W$104=0,0,IF(AF$5-FAKTKOL!$V$104=INT((AF$5-FAKTKOL!$V$104)/FAKTKOL!$W$104)*FAKTKOL!$W$104,IF(AF$5&gt;FAKTKOL!$V$104,$B$55*(1+FAKTKOL!$E$7)^AF$5,0),0)),0)))</f>
        <v>0</v>
      </c>
      <c r="AG55" s="201">
        <f>IF(AG$5&gt;Pil!$D$3,0,IF(FAKTKOL!$V$104=AG$5,$B$55*(1+FAKTKOL!$E$7)^AG$5,IF(AG$5&gt;FAKTKOL!$V$104,IF(FAKTKOL!$W$104=0,0,IF(AG$5-FAKTKOL!$V$104=INT((AG$5-FAKTKOL!$V$104)/FAKTKOL!$W$104)*FAKTKOL!$W$104,IF(AG$5&gt;FAKTKOL!$V$104,$B$55*(1+FAKTKOL!$E$7)^AG$5,0),0)),0)))</f>
        <v>0</v>
      </c>
      <c r="AH55" s="201">
        <f>IF(AH$5&gt;Pil!$D$3,0,IF(FAKTKOL!$V$104=AH$5,$B$55*(1+FAKTKOL!$E$7)^AH$5,IF(AH$5&gt;FAKTKOL!$V$104,IF(FAKTKOL!$W$104=0,0,IF(AH$5-FAKTKOL!$V$104=INT((AH$5-FAKTKOL!$V$104)/FAKTKOL!$W$104)*FAKTKOL!$W$104,IF(AH$5&gt;FAKTKOL!$V$104,$B$55*(1+FAKTKOL!$E$7)^AH$5,0),0)),0)))</f>
        <v>0</v>
      </c>
    </row>
    <row r="56" spans="1:35" x14ac:dyDescent="0.2">
      <c r="A56" s="3" t="str">
        <f>FAKTKOL!P105</f>
        <v>Læsning, 1. høst</v>
      </c>
      <c r="B56" s="152">
        <f>Pil!F66*Pil!E66</f>
        <v>0</v>
      </c>
      <c r="D56" s="201">
        <f>IF(D$5&gt;Pil!$D$3,0,IF(FAKTKOL!$V$105=D$5,$B$56*(1+FAKTKOL!$E$7)^D$5,IF(D$5&gt;FAKTKOL!$V$105,IF(FAKTKOL!$W$105=0,0,IF(D$5-FAKTKOL!$V$105=INT((D$5-FAKTKOL!$V$105)/FAKTKOL!$W$105)*FAKTKOL!$W$105,IF(D$5&gt;FAKTKOL!$V$105,$B$56*(1+FAKTKOL!$E$7)^D$5,0),0)),0)))</f>
        <v>0</v>
      </c>
      <c r="E56" s="201">
        <f>IF(E$5&gt;Pil!$D$3,0,IF(FAKTKOL!$V$105=E$5,$B$56*(1+FAKTKOL!$E$7)^E$5,IF(E$5&gt;FAKTKOL!$V$105,IF(FAKTKOL!$W$105=0,0,IF(E$5-FAKTKOL!$V$105=INT((E$5-FAKTKOL!$V$105)/FAKTKOL!$W$105)*FAKTKOL!$W$105,IF(E$5&gt;FAKTKOL!$V$105,$B$56*(1+FAKTKOL!$E$7)^E$5,0),0)),0)))</f>
        <v>0</v>
      </c>
      <c r="F56" s="201">
        <f>IF(F$5&gt;Pil!$D$3,0,IF(FAKTKOL!$V$105=F$5,$B$56*(1+FAKTKOL!$E$7)^F$5,IF(F$5&gt;FAKTKOL!$V$105,IF(FAKTKOL!$W$105=0,0,IF(F$5-FAKTKOL!$V$105=INT((F$5-FAKTKOL!$V$105)/FAKTKOL!$W$105)*FAKTKOL!$W$105,IF(F$5&gt;FAKTKOL!$V$105,$B$56*(1+FAKTKOL!$E$7)^F$5,0),0)),0)))</f>
        <v>0</v>
      </c>
      <c r="G56" s="219">
        <f>IF(G$5&gt;Pil!$D$3,0,IF(FAKTKOL!$V$105=G$5,$B$56*(1+FAKTKOL!$E$7)^G$5,IF(G$5&gt;FAKTKOL!$V$105,IF(FAKTKOL!$W$105=0,0,IF(G$5-FAKTKOL!$V$105=INT((G$5-FAKTKOL!$V$105)/FAKTKOL!$W$105)*FAKTKOL!$W$105,IF(G$5&gt;FAKTKOL!$V$105,$B$56*(1+FAKTKOL!$E$7)^G$5,0),0)),0)))</f>
        <v>0</v>
      </c>
      <c r="H56" s="219">
        <f>IF(H$5&gt;Pil!$D$3,0,IF(FAKTKOL!$V$105=H$5,$B$56*(1+FAKTKOL!$E$7)^H$5,IF(H$5&gt;FAKTKOL!$V$105,IF(FAKTKOL!$W$105=0,0,IF(H$5-FAKTKOL!$V$105=INT((H$5-FAKTKOL!$V$105)/FAKTKOL!$W$105)*FAKTKOL!$W$105,IF(H$5&gt;FAKTKOL!$V$105,$B$56*(1+FAKTKOL!$E$7)^H$5,0),0)),0)))</f>
        <v>0</v>
      </c>
      <c r="I56" s="219">
        <f>IF(I$5&gt;Pil!$D$3,0,IF(FAKTKOL!$V$105=I$5,$B$56*(1+FAKTKOL!$E$7)^I$5,IF(I$5&gt;FAKTKOL!$V$105,IF(FAKTKOL!$W$105=0,0,IF(I$5-FAKTKOL!$V$105=INT((I$5-FAKTKOL!$V$105)/FAKTKOL!$W$105)*FAKTKOL!$W$105,IF(I$5&gt;FAKTKOL!$V$105,$B$56*(1+FAKTKOL!$E$7)^I$5,0),0)),0)))</f>
        <v>0</v>
      </c>
      <c r="J56" s="219">
        <f>IF(J$5&gt;Pil!$D$3,0,IF(FAKTKOL!$V$105=J$5,$B$56*(1+FAKTKOL!$E$7)^J$5,IF(J$5&gt;FAKTKOL!$V$105,IF(FAKTKOL!$W$105=0,0,IF(J$5-FAKTKOL!$V$105=INT((J$5-FAKTKOL!$V$105)/FAKTKOL!$W$105)*FAKTKOL!$W$105,IF(J$5&gt;FAKTKOL!$V$105,$B$56*(1+FAKTKOL!$E$7)^J$5,0),0)),0)))</f>
        <v>0</v>
      </c>
      <c r="K56" s="219">
        <f>IF(K$5&gt;Pil!$D$3,0,IF(FAKTKOL!$V$105=K$5,$B$56*(1+FAKTKOL!$E$7)^K$5,IF(K$5&gt;FAKTKOL!$V$105,IF(FAKTKOL!$W$105=0,0,IF(K$5-FAKTKOL!$V$105=INT((K$5-FAKTKOL!$V$105)/FAKTKOL!$W$105)*FAKTKOL!$W$105,IF(K$5&gt;FAKTKOL!$V$105,$B$56*(1+FAKTKOL!$E$7)^K$5,0),0)),0)))</f>
        <v>0</v>
      </c>
      <c r="L56" s="219">
        <f>IF(L$5&gt;Pil!$D$3,0,IF(FAKTKOL!$V$105=L$5,$B$56*(1+FAKTKOL!$E$7)^L$5,IF(L$5&gt;FAKTKOL!$V$105,IF(FAKTKOL!$W$105=0,0,IF(L$5-FAKTKOL!$V$105=INT((L$5-FAKTKOL!$V$105)/FAKTKOL!$W$105)*FAKTKOL!$W$105,IF(L$5&gt;FAKTKOL!$V$105,$B$56*(1+FAKTKOL!$E$7)^L$5,0),0)),0)))</f>
        <v>0</v>
      </c>
      <c r="M56" s="219">
        <f>IF(M$5&gt;Pil!$D$3,0,IF(FAKTKOL!$V$105=M$5,$B$56*(1+FAKTKOL!$E$7)^M$5,IF(M$5&gt;FAKTKOL!$V$105,IF(FAKTKOL!$W$105=0,0,IF(M$5-FAKTKOL!$V$105=INT((M$5-FAKTKOL!$V$105)/FAKTKOL!$W$105)*FAKTKOL!$W$105,IF(M$5&gt;FAKTKOL!$V$105,$B$56*(1+FAKTKOL!$E$7)^M$5,0),0)),0)))</f>
        <v>0</v>
      </c>
      <c r="N56" s="219">
        <f>IF(N$5&gt;Pil!$D$3,0,IF(FAKTKOL!$V$105=N$5,$B$56*(1+FAKTKOL!$E$7)^N$5,IF(N$5&gt;FAKTKOL!$V$105,IF(FAKTKOL!$W$105=0,0,IF(N$5-FAKTKOL!$V$105=INT((N$5-FAKTKOL!$V$105)/FAKTKOL!$W$105)*FAKTKOL!$W$105,IF(N$5&gt;FAKTKOL!$V$105,$B$56*(1+FAKTKOL!$E$7)^N$5,0),0)),0)))</f>
        <v>0</v>
      </c>
      <c r="O56" s="219">
        <f>IF(O$5&gt;Pil!$D$3,0,IF(FAKTKOL!$V$105=O$5,$B$56*(1+FAKTKOL!$E$7)^O$5,IF(O$5&gt;FAKTKOL!$V$105,IF(FAKTKOL!$W$105=0,0,IF(O$5-FAKTKOL!$V$105=INT((O$5-FAKTKOL!$V$105)/FAKTKOL!$W$105)*FAKTKOL!$W$105,IF(O$5&gt;FAKTKOL!$V$105,$B$56*(1+FAKTKOL!$E$7)^O$5,0),0)),0)))</f>
        <v>0</v>
      </c>
      <c r="P56" s="219">
        <f>IF(P$5&gt;Pil!$D$3,0,IF(FAKTKOL!$V$105=P$5,$B$56*(1+FAKTKOL!$E$7)^P$5,IF(P$5&gt;FAKTKOL!$V$105,IF(FAKTKOL!$W$105=0,0,IF(P$5-FAKTKOL!$V$105=INT((P$5-FAKTKOL!$V$105)/FAKTKOL!$W$105)*FAKTKOL!$W$105,IF(P$5&gt;FAKTKOL!$V$105,$B$56*(1+FAKTKOL!$E$7)^P$5,0),0)),0)))</f>
        <v>0</v>
      </c>
      <c r="Q56" s="219">
        <f>IF(Q$5&gt;Pil!$D$3,0,IF(FAKTKOL!$V$105=Q$5,$B$56*(1+FAKTKOL!$E$7)^Q$5,IF(Q$5&gt;FAKTKOL!$V$105,IF(FAKTKOL!$W$105=0,0,IF(Q$5-FAKTKOL!$V$105=INT((Q$5-FAKTKOL!$V$105)/FAKTKOL!$W$105)*FAKTKOL!$W$105,IF(Q$5&gt;FAKTKOL!$V$105,$B$56*(1+FAKTKOL!$E$7)^Q$5,0),0)),0)))</f>
        <v>0</v>
      </c>
      <c r="R56" s="219">
        <f>IF(R$5&gt;Pil!$D$3,0,IF(FAKTKOL!$V$105=R$5,$B$56*(1+FAKTKOL!$E$7)^R$5,IF(R$5&gt;FAKTKOL!$V$105,IF(FAKTKOL!$W$105=0,0,IF(R$5-FAKTKOL!$V$105=INT((R$5-FAKTKOL!$V$105)/FAKTKOL!$W$105)*FAKTKOL!$W$105,IF(R$5&gt;FAKTKOL!$V$105,$B$56*(1+FAKTKOL!$E$7)^R$5,0),0)),0)))</f>
        <v>0</v>
      </c>
      <c r="S56" s="219">
        <f>IF(S$5&gt;Pil!$D$3,0,IF(FAKTKOL!$V$105=S$5,$B$56*(1+FAKTKOL!$E$7)^S$5,IF(S$5&gt;FAKTKOL!$V$105,IF(FAKTKOL!$W$105=0,0,IF(S$5-FAKTKOL!$V$105=INT((S$5-FAKTKOL!$V$105)/FAKTKOL!$W$105)*FAKTKOL!$W$105,IF(S$5&gt;FAKTKOL!$V$105,$B$56*(1+FAKTKOL!$E$7)^S$5,0),0)),0)))</f>
        <v>0</v>
      </c>
      <c r="T56" s="219">
        <f>IF(T$5&gt;Pil!$D$3,0,IF(FAKTKOL!$V$105=T$5,$B$56*(1+FAKTKOL!$E$7)^T$5,IF(T$5&gt;FAKTKOL!$V$105,IF(FAKTKOL!$W$105=0,0,IF(T$5-FAKTKOL!$V$105=INT((T$5-FAKTKOL!$V$105)/FAKTKOL!$W$105)*FAKTKOL!$W$105,IF(T$5&gt;FAKTKOL!$V$105,$B$56*(1+FAKTKOL!$E$7)^T$5,0),0)),0)))</f>
        <v>0</v>
      </c>
      <c r="U56" s="201">
        <f>IF(U$5&gt;Pil!$D$3,0,IF(FAKTKOL!$V$105=U$5,$B$56*(1+FAKTKOL!$E$7)^U$5,IF(U$5&gt;FAKTKOL!$V$105,IF(FAKTKOL!$W$105=0,0,IF(U$5-FAKTKOL!$V$105=INT((U$5-FAKTKOL!$V$105)/FAKTKOL!$W$105)*FAKTKOL!$W$105,IF(U$5&gt;FAKTKOL!$V$105,$B$56*(1+FAKTKOL!$E$7)^U$5,0),0)),0)))</f>
        <v>0</v>
      </c>
      <c r="V56" s="219">
        <f>IF(V$5&gt;Pil!$D$3,0,IF(FAKTKOL!$V$105=V$5,$B$56*(1+FAKTKOL!$E$7)^V$5,IF(V$5&gt;FAKTKOL!$V$105,IF(FAKTKOL!$W$105=0,0,IF(V$5-FAKTKOL!$V$105=INT((V$5-FAKTKOL!$V$105)/FAKTKOL!$W$105)*FAKTKOL!$W$105,IF(V$5&gt;FAKTKOL!$V$105,$B$56*(1+FAKTKOL!$E$7)^V$5,0),0)),0)))</f>
        <v>0</v>
      </c>
      <c r="W56" s="201">
        <f>IF(W$5&gt;Pil!$D$3,0,IF(FAKTKOL!$V$105=W$5,$B$56*(1+FAKTKOL!$E$7)^W$5,IF(W$5&gt;FAKTKOL!$V$105,IF(FAKTKOL!$W$105=0,0,IF(W$5-FAKTKOL!$V$105=INT((W$5-FAKTKOL!$V$105)/FAKTKOL!$W$105)*FAKTKOL!$W$105,IF(W$5&gt;FAKTKOL!$V$105,$B$56*(1+FAKTKOL!$E$7)^W$5,0),0)),0)))</f>
        <v>0</v>
      </c>
      <c r="X56" s="201">
        <f>IF(X$5&gt;Pil!$D$3,0,IF(FAKTKOL!$V$105=X$5,$B$56*(1+FAKTKOL!$E$7)^X$5,IF(X$5&gt;FAKTKOL!$V$105,IF(FAKTKOL!$W$105=0,0,IF(X$5-FAKTKOL!$V$105=INT((X$5-FAKTKOL!$V$105)/FAKTKOL!$W$105)*FAKTKOL!$W$105,IF(X$5&gt;FAKTKOL!$V$105,$B$56*(1+FAKTKOL!$E$7)^X$5,0),0)),0)))</f>
        <v>0</v>
      </c>
      <c r="Y56" s="201">
        <f>IF(Y$5&gt;Pil!$D$3,0,IF(FAKTKOL!$V$105=Y$5,$B$56*(1+FAKTKOL!$E$7)^Y$5,IF(Y$5&gt;FAKTKOL!$V$105,IF(FAKTKOL!$W$105=0,0,IF(Y$5-FAKTKOL!$V$105=INT((Y$5-FAKTKOL!$V$105)/FAKTKOL!$W$105)*FAKTKOL!$W$105,IF(Y$5&gt;FAKTKOL!$V$105,$B$56*(1+FAKTKOL!$E$7)^Y$5,0),0)),0)))</f>
        <v>0</v>
      </c>
      <c r="Z56" s="201">
        <f>IF(Z$5&gt;Pil!$D$3,0,IF(FAKTKOL!$V$105=Z$5,$B$56*(1+FAKTKOL!$E$7)^Z$5,IF(Z$5&gt;FAKTKOL!$V$105,IF(FAKTKOL!$W$105=0,0,IF(Z$5-FAKTKOL!$V$105=INT((Z$5-FAKTKOL!$V$105)/FAKTKOL!$W$105)*FAKTKOL!$W$105,IF(Z$5&gt;FAKTKOL!$V$105,$B$56*(1+FAKTKOL!$E$7)^Z$5,0),0)),0)))</f>
        <v>0</v>
      </c>
      <c r="AA56" s="201">
        <f>IF(AA$5&gt;Pil!$D$3,0,IF(FAKTKOL!$V$105=AA$5,$B$56*(1+FAKTKOL!$E$7)^AA$5,IF(AA$5&gt;FAKTKOL!$V$105,IF(FAKTKOL!$W$105=0,0,IF(AA$5-FAKTKOL!$V$105=INT((AA$5-FAKTKOL!$V$105)/FAKTKOL!$W$105)*FAKTKOL!$W$105,IF(AA$5&gt;FAKTKOL!$V$105,$B$56*(1+FAKTKOL!$E$7)^AA$5,0),0)),0)))</f>
        <v>0</v>
      </c>
      <c r="AB56" s="201">
        <f>IF(AB$5&gt;Pil!$D$3,0,IF(FAKTKOL!$V$105=AB$5,$B$56*(1+FAKTKOL!$E$7)^AB$5,IF(AB$5&gt;FAKTKOL!$V$105,IF(FAKTKOL!$W$105=0,0,IF(AB$5-FAKTKOL!$V$105=INT((AB$5-FAKTKOL!$V$105)/FAKTKOL!$W$105)*FAKTKOL!$W$105,IF(AB$5&gt;FAKTKOL!$V$105,$B$56*(1+FAKTKOL!$E$7)^AB$5,0),0)),0)))</f>
        <v>0</v>
      </c>
      <c r="AC56" s="201">
        <f>IF(AC$5&gt;Pil!$D$3,0,IF(FAKTKOL!$V$105=AC$5,$B$56*(1+FAKTKOL!$E$7)^AC$5,IF(AC$5&gt;FAKTKOL!$V$105,IF(FAKTKOL!$W$105=0,0,IF(AC$5-FAKTKOL!$V$105=INT((AC$5-FAKTKOL!$V$105)/FAKTKOL!$W$105)*FAKTKOL!$W$105,IF(AC$5&gt;FAKTKOL!$V$105,$B$56*(1+FAKTKOL!$E$7)^AC$5,0),0)),0)))</f>
        <v>0</v>
      </c>
      <c r="AD56" s="201">
        <f>IF(AD$5&gt;Pil!$D$3,0,IF(FAKTKOL!$V$105=AD$5,$B$56*(1+FAKTKOL!$E$7)^AD$5,IF(AD$5&gt;FAKTKOL!$V$105,IF(FAKTKOL!$W$105=0,0,IF(AD$5-FAKTKOL!$V$105=INT((AD$5-FAKTKOL!$V$105)/FAKTKOL!$W$105)*FAKTKOL!$W$105,IF(AD$5&gt;FAKTKOL!$V$105,$B$56*(1+FAKTKOL!$E$7)^AD$5,0),0)),0)))</f>
        <v>0</v>
      </c>
      <c r="AE56" s="201">
        <f>IF(AE$5&gt;Pil!$D$3,0,IF(FAKTKOL!$V$105=AE$5,$B$56*(1+FAKTKOL!$E$7)^AE$5,IF(AE$5&gt;FAKTKOL!$V$105,IF(FAKTKOL!$W$105=0,0,IF(AE$5-FAKTKOL!$V$105=INT((AE$5-FAKTKOL!$V$105)/FAKTKOL!$W$105)*FAKTKOL!$W$105,IF(AE$5&gt;FAKTKOL!$V$105,$B$56*(1+FAKTKOL!$E$7)^AE$5,0),0)),0)))</f>
        <v>0</v>
      </c>
      <c r="AF56" s="201">
        <f>IF(AF$5&gt;Pil!$D$3,0,IF(FAKTKOL!$V$105=AF$5,$B$56*(1+FAKTKOL!$E$7)^AF$5,IF(AF$5&gt;FAKTKOL!$V$105,IF(FAKTKOL!$W$105=0,0,IF(AF$5-FAKTKOL!$V$105=INT((AF$5-FAKTKOL!$V$105)/FAKTKOL!$W$105)*FAKTKOL!$W$105,IF(AF$5&gt;FAKTKOL!$V$105,$B$56*(1+FAKTKOL!$E$7)^AF$5,0),0)),0)))</f>
        <v>0</v>
      </c>
      <c r="AG56" s="201">
        <f>IF(AG$5&gt;Pil!$D$3,0,IF(FAKTKOL!$V$105=AG$5,$B$56*(1+FAKTKOL!$E$7)^AG$5,IF(AG$5&gt;FAKTKOL!$V$105,IF(FAKTKOL!$W$105=0,0,IF(AG$5-FAKTKOL!$V$105=INT((AG$5-FAKTKOL!$V$105)/FAKTKOL!$W$105)*FAKTKOL!$W$105,IF(AG$5&gt;FAKTKOL!$V$105,$B$56*(1+FAKTKOL!$E$7)^AG$5,0),0)),0)))</f>
        <v>0</v>
      </c>
      <c r="AH56" s="201">
        <f>IF(AH$5&gt;Pil!$D$3,0,IF(FAKTKOL!$V$105=AH$5,$B$56*(1+FAKTKOL!$E$7)^AH$5,IF(AH$5&gt;FAKTKOL!$V$105,IF(FAKTKOL!$W$105=0,0,IF(AH$5-FAKTKOL!$V$105=INT((AH$5-FAKTKOL!$V$105)/FAKTKOL!$W$105)*FAKTKOL!$W$105,IF(AH$5&gt;FAKTKOL!$V$105,$B$56*(1+FAKTKOL!$E$7)^AH$5,0),0)),0)))</f>
        <v>0</v>
      </c>
    </row>
    <row r="57" spans="1:35" x14ac:dyDescent="0.2">
      <c r="A57" s="3" t="str">
        <f>FAKTKOL!P106</f>
        <v>Læsning, resterende år</v>
      </c>
      <c r="B57" s="152">
        <f>Pil!F67*Pil!E67</f>
        <v>0</v>
      </c>
      <c r="D57" s="201">
        <f>IF(D$5&gt;Pil!$D$3,0,IF(FAKTKOL!$V$106=D$5,$B$57*(1+FAKTKOL!$E$7)^D$5,IF(D$5&gt;FAKTKOL!$V$106,IF(FAKTKOL!$W$106=0,0,IF(D$5-FAKTKOL!$V$106=INT((D$5-FAKTKOL!$V$106)/FAKTKOL!$W$106)*FAKTKOL!$W$106,IF(D$5&gt;FAKTKOL!$V$106,$B$57*(1+FAKTKOL!$E$7)^D$5,0),0)),0)))</f>
        <v>0</v>
      </c>
      <c r="E57" s="201">
        <f>IF(E$5&gt;Pil!$D$3,0,IF(FAKTKOL!$V$106=E$5,$B$57*(1+FAKTKOL!$E$7)^E$5,IF(E$5&gt;FAKTKOL!$V$106,IF(FAKTKOL!$W$106=0,0,IF(E$5-FAKTKOL!$V$106=INT((E$5-FAKTKOL!$V$106)/FAKTKOL!$W$106)*FAKTKOL!$W$106,IF(E$5&gt;FAKTKOL!$V$106,$B$57*(1+FAKTKOL!$E$7)^E$5,0),0)),0)))</f>
        <v>0</v>
      </c>
      <c r="F57" s="201">
        <f>IF(F$5&gt;Pil!$D$3,0,IF(FAKTKOL!$V$106=F$5,$B$57*(1+FAKTKOL!$E$7)^F$5,IF(F$5&gt;FAKTKOL!$V$106,IF(FAKTKOL!$W$106=0,0,IF(F$5-FAKTKOL!$V$106=INT((F$5-FAKTKOL!$V$106)/FAKTKOL!$W$106)*FAKTKOL!$W$106,IF(F$5&gt;FAKTKOL!$V$106,$B$57*(1+FAKTKOL!$E$7)^F$5,0),0)),0)))</f>
        <v>0</v>
      </c>
      <c r="G57" s="219">
        <f>IF(G$5&gt;Pil!$D$3,0,IF(FAKTKOL!$V$106=G$5,$B$57*(1+FAKTKOL!$E$7)^G$5,IF(G$5&gt;FAKTKOL!$V$106,IF(FAKTKOL!$W$106=0,0,IF(G$5-FAKTKOL!$V$106=INT((G$5-FAKTKOL!$V$106)/FAKTKOL!$W$106)*FAKTKOL!$W$106,IF(G$5&gt;FAKTKOL!$V$106,$B$57*(1+FAKTKOL!$E$7)^G$5,0),0)),0)))</f>
        <v>0</v>
      </c>
      <c r="H57" s="219">
        <f>IF(H$5&gt;Pil!$D$3,0,IF(FAKTKOL!$V$106=H$5,$B$57*(1+FAKTKOL!$E$7)^H$5,IF(H$5&gt;FAKTKOL!$V$106,IF(FAKTKOL!$W$106=0,0,IF(H$5-FAKTKOL!$V$106=INT((H$5-FAKTKOL!$V$106)/FAKTKOL!$W$106)*FAKTKOL!$W$106,IF(H$5&gt;FAKTKOL!$V$106,$B$57*(1+FAKTKOL!$E$7)^H$5,0),0)),0)))</f>
        <v>0</v>
      </c>
      <c r="I57" s="219">
        <f>IF(I$5&gt;Pil!$D$3,0,IF(FAKTKOL!$V$106=I$5,$B$57*(1+FAKTKOL!$E$7)^I$5,IF(I$5&gt;FAKTKOL!$V$106,IF(FAKTKOL!$W$106=0,0,IF(I$5-FAKTKOL!$V$106=INT((I$5-FAKTKOL!$V$106)/FAKTKOL!$W$106)*FAKTKOL!$W$106,IF(I$5&gt;FAKTKOL!$V$106,$B$57*(1+FAKTKOL!$E$7)^I$5,0),0)),0)))</f>
        <v>0</v>
      </c>
      <c r="J57" s="219">
        <f>IF(J$5&gt;Pil!$D$3,0,IF(FAKTKOL!$V$106=J$5,$B$57*(1+FAKTKOL!$E$7)^J$5,IF(J$5&gt;FAKTKOL!$V$106,IF(FAKTKOL!$W$106=0,0,IF(J$5-FAKTKOL!$V$106=INT((J$5-FAKTKOL!$V$106)/FAKTKOL!$W$106)*FAKTKOL!$W$106,IF(J$5&gt;FAKTKOL!$V$106,$B$57*(1+FAKTKOL!$E$7)^J$5,0),0)),0)))</f>
        <v>0</v>
      </c>
      <c r="K57" s="219">
        <f>IF(K$5&gt;Pil!$D$3,0,IF(FAKTKOL!$V$106=K$5,$B$57*(1+FAKTKOL!$E$7)^K$5,IF(K$5&gt;FAKTKOL!$V$106,IF(FAKTKOL!$W$106=0,0,IF(K$5-FAKTKOL!$V$106=INT((K$5-FAKTKOL!$V$106)/FAKTKOL!$W$106)*FAKTKOL!$W$106,IF(K$5&gt;FAKTKOL!$V$106,$B$57*(1+FAKTKOL!$E$7)^K$5,0),0)),0)))</f>
        <v>0</v>
      </c>
      <c r="L57" s="219">
        <f>IF(L$5&gt;Pil!$D$3,0,IF(FAKTKOL!$V$106=L$5,$B$57*(1+FAKTKOL!$E$7)^L$5,IF(L$5&gt;FAKTKOL!$V$106,IF(FAKTKOL!$W$106=0,0,IF(L$5-FAKTKOL!$V$106=INT((L$5-FAKTKOL!$V$106)/FAKTKOL!$W$106)*FAKTKOL!$W$106,IF(L$5&gt;FAKTKOL!$V$106,$B$57*(1+FAKTKOL!$E$7)^L$5,0),0)),0)))</f>
        <v>0</v>
      </c>
      <c r="M57" s="219">
        <f>IF(M$5&gt;Pil!$D$3,0,IF(FAKTKOL!$V$106=M$5,$B$57*(1+FAKTKOL!$E$7)^M$5,IF(M$5&gt;FAKTKOL!$V$106,IF(FAKTKOL!$W$106=0,0,IF(M$5-FAKTKOL!$V$106=INT((M$5-FAKTKOL!$V$106)/FAKTKOL!$W$106)*FAKTKOL!$W$106,IF(M$5&gt;FAKTKOL!$V$106,$B$57*(1+FAKTKOL!$E$7)^M$5,0),0)),0)))</f>
        <v>0</v>
      </c>
      <c r="N57" s="219">
        <f>IF(N$5&gt;Pil!$D$3,0,IF(FAKTKOL!$V$106=N$5,$B$57*(1+FAKTKOL!$E$7)^N$5,IF(N$5&gt;FAKTKOL!$V$106,IF(FAKTKOL!$W$106=0,0,IF(N$5-FAKTKOL!$V$106=INT((N$5-FAKTKOL!$V$106)/FAKTKOL!$W$106)*FAKTKOL!$W$106,IF(N$5&gt;FAKTKOL!$V$106,$B$57*(1+FAKTKOL!$E$7)^N$5,0),0)),0)))</f>
        <v>0</v>
      </c>
      <c r="O57" s="219">
        <f>IF(O$5&gt;Pil!$D$3,0,IF(FAKTKOL!$V$106=O$5,$B$57*(1+FAKTKOL!$E$7)^O$5,IF(O$5&gt;FAKTKOL!$V$106,IF(FAKTKOL!$W$106=0,0,IF(O$5-FAKTKOL!$V$106=INT((O$5-FAKTKOL!$V$106)/FAKTKOL!$W$106)*FAKTKOL!$W$106,IF(O$5&gt;FAKTKOL!$V$106,$B$57*(1+FAKTKOL!$E$7)^O$5,0),0)),0)))</f>
        <v>0</v>
      </c>
      <c r="P57" s="219">
        <f>IF(P$5&gt;Pil!$D$3,0,IF(FAKTKOL!$V$106=P$5,$B$57*(1+FAKTKOL!$E$7)^P$5,IF(P$5&gt;FAKTKOL!$V$106,IF(FAKTKOL!$W$106=0,0,IF(P$5-FAKTKOL!$V$106=INT((P$5-FAKTKOL!$V$106)/FAKTKOL!$W$106)*FAKTKOL!$W$106,IF(P$5&gt;FAKTKOL!$V$106,$B$57*(1+FAKTKOL!$E$7)^P$5,0),0)),0)))</f>
        <v>0</v>
      </c>
      <c r="Q57" s="219">
        <f>IF(Q$5&gt;Pil!$D$3,0,IF(FAKTKOL!$V$106=Q$5,$B$57*(1+FAKTKOL!$E$7)^Q$5,IF(Q$5&gt;FAKTKOL!$V$106,IF(FAKTKOL!$W$106=0,0,IF(Q$5-FAKTKOL!$V$106=INT((Q$5-FAKTKOL!$V$106)/FAKTKOL!$W$106)*FAKTKOL!$W$106,IF(Q$5&gt;FAKTKOL!$V$106,$B$57*(1+FAKTKOL!$E$7)^Q$5,0),0)),0)))</f>
        <v>0</v>
      </c>
      <c r="R57" s="219">
        <f>IF(R$5&gt;Pil!$D$3,0,IF(FAKTKOL!$V$106=R$5,$B$57*(1+FAKTKOL!$E$7)^R$5,IF(R$5&gt;FAKTKOL!$V$106,IF(FAKTKOL!$W$106=0,0,IF(R$5-FAKTKOL!$V$106=INT((R$5-FAKTKOL!$V$106)/FAKTKOL!$W$106)*FAKTKOL!$W$106,IF(R$5&gt;FAKTKOL!$V$106,$B$57*(1+FAKTKOL!$E$7)^R$5,0),0)),0)))</f>
        <v>0</v>
      </c>
      <c r="S57" s="219">
        <f>IF(S$5&gt;Pil!$D$3,0,IF(FAKTKOL!$V$106=S$5,$B$57*(1+FAKTKOL!$E$7)^S$5,IF(S$5&gt;FAKTKOL!$V$106,IF(FAKTKOL!$W$106=0,0,IF(S$5-FAKTKOL!$V$106=INT((S$5-FAKTKOL!$V$106)/FAKTKOL!$W$106)*FAKTKOL!$W$106,IF(S$5&gt;FAKTKOL!$V$106,$B$57*(1+FAKTKOL!$E$7)^S$5,0),0)),0)))</f>
        <v>0</v>
      </c>
      <c r="T57" s="219">
        <f>IF(T$5&gt;Pil!$D$3,0,IF(FAKTKOL!$V$106=T$5,$B$57*(1+FAKTKOL!$E$7)^T$5,IF(T$5&gt;FAKTKOL!$V$106,IF(FAKTKOL!$W$106=0,0,IF(T$5-FAKTKOL!$V$106=INT((T$5-FAKTKOL!$V$106)/FAKTKOL!$W$106)*FAKTKOL!$W$106,IF(T$5&gt;FAKTKOL!$V$106,$B$57*(1+FAKTKOL!$E$7)^T$5,0),0)),0)))</f>
        <v>0</v>
      </c>
      <c r="U57" s="201">
        <f>IF(U$5&gt;Pil!$D$3,0,IF(FAKTKOL!$V$106=U$5,$B$57*(1+FAKTKOL!$E$7)^U$5,IF(U$5&gt;FAKTKOL!$V$106,IF(FAKTKOL!$W$106=0,0,IF(U$5-FAKTKOL!$V$106=INT((U$5-FAKTKOL!$V$106)/FAKTKOL!$W$106)*FAKTKOL!$W$106,IF(U$5&gt;FAKTKOL!$V$106,$B$57*(1+FAKTKOL!$E$7)^U$5,0),0)),0)))</f>
        <v>0</v>
      </c>
      <c r="V57" s="219">
        <f>IF(V$5&gt;Pil!$D$3,0,IF(FAKTKOL!$V$106=V$5,$B$57*(1+FAKTKOL!$E$7)^V$5,IF(V$5&gt;FAKTKOL!$V$106,IF(FAKTKOL!$W$106=0,0,IF(V$5-FAKTKOL!$V$106=INT((V$5-FAKTKOL!$V$106)/FAKTKOL!$W$106)*FAKTKOL!$W$106,IF(V$5&gt;FAKTKOL!$V$106,$B$57*(1+FAKTKOL!$E$7)^V$5,0),0)),0)))</f>
        <v>0</v>
      </c>
      <c r="W57" s="201">
        <f>IF(W$5&gt;Pil!$D$3,0,IF(FAKTKOL!$V$106=W$5,$B$57*(1+FAKTKOL!$E$7)^W$5,IF(W$5&gt;FAKTKOL!$V$106,IF(FAKTKOL!$W$106=0,0,IF(W$5-FAKTKOL!$V$106=INT((W$5-FAKTKOL!$V$106)/FAKTKOL!$W$106)*FAKTKOL!$W$106,IF(W$5&gt;FAKTKOL!$V$106,$B$57*(1+FAKTKOL!$E$7)^W$5,0),0)),0)))</f>
        <v>0</v>
      </c>
      <c r="X57" s="201">
        <f>IF(X$5&gt;Pil!$D$3,0,IF(FAKTKOL!$V$106=X$5,$B$57*(1+FAKTKOL!$E$7)^X$5,IF(X$5&gt;FAKTKOL!$V$106,IF(FAKTKOL!$W$106=0,0,IF(X$5-FAKTKOL!$V$106=INT((X$5-FAKTKOL!$V$106)/FAKTKOL!$W$106)*FAKTKOL!$W$106,IF(X$5&gt;FAKTKOL!$V$106,$B$57*(1+FAKTKOL!$E$7)^X$5,0),0)),0)))</f>
        <v>0</v>
      </c>
      <c r="Y57" s="201">
        <f>IF(Y$5&gt;Pil!$D$3,0,IF(FAKTKOL!$V$106=Y$5,$B$57*(1+FAKTKOL!$E$7)^Y$5,IF(Y$5&gt;FAKTKOL!$V$106,IF(FAKTKOL!$W$106=0,0,IF(Y$5-FAKTKOL!$V$106=INT((Y$5-FAKTKOL!$V$106)/FAKTKOL!$W$106)*FAKTKOL!$W$106,IF(Y$5&gt;FAKTKOL!$V$106,$B$57*(1+FAKTKOL!$E$7)^Y$5,0),0)),0)))</f>
        <v>0</v>
      </c>
      <c r="Z57" s="201">
        <f>IF(Z$5&gt;Pil!$D$3,0,IF(FAKTKOL!$V$106=Z$5,$B$57*(1+FAKTKOL!$E$7)^Z$5,IF(Z$5&gt;FAKTKOL!$V$106,IF(FAKTKOL!$W$106=0,0,IF(Z$5-FAKTKOL!$V$106=INT((Z$5-FAKTKOL!$V$106)/FAKTKOL!$W$106)*FAKTKOL!$W$106,IF(Z$5&gt;FAKTKOL!$V$106,$B$57*(1+FAKTKOL!$E$7)^Z$5,0),0)),0)))</f>
        <v>0</v>
      </c>
      <c r="AA57" s="201">
        <f>IF(AA$5&gt;Pil!$D$3,0,IF(FAKTKOL!$V$106=AA$5,$B$57*(1+FAKTKOL!$E$7)^AA$5,IF(AA$5&gt;FAKTKOL!$V$106,IF(FAKTKOL!$W$106=0,0,IF(AA$5-FAKTKOL!$V$106=INT((AA$5-FAKTKOL!$V$106)/FAKTKOL!$W$106)*FAKTKOL!$W$106,IF(AA$5&gt;FAKTKOL!$V$106,$B$57*(1+FAKTKOL!$E$7)^AA$5,0),0)),0)))</f>
        <v>0</v>
      </c>
      <c r="AB57" s="201">
        <f>IF(AB$5&gt;Pil!$D$3,0,IF(FAKTKOL!$V$106=AB$5,$B$57*(1+FAKTKOL!$E$7)^AB$5,IF(AB$5&gt;FAKTKOL!$V$106,IF(FAKTKOL!$W$106=0,0,IF(AB$5-FAKTKOL!$V$106=INT((AB$5-FAKTKOL!$V$106)/FAKTKOL!$W$106)*FAKTKOL!$W$106,IF(AB$5&gt;FAKTKOL!$V$106,$B$57*(1+FAKTKOL!$E$7)^AB$5,0),0)),0)))</f>
        <v>0</v>
      </c>
      <c r="AC57" s="201">
        <f>IF(AC$5&gt;Pil!$D$3,0,IF(FAKTKOL!$V$106=AC$5,$B$57*(1+FAKTKOL!$E$7)^AC$5,IF(AC$5&gt;FAKTKOL!$V$106,IF(FAKTKOL!$W$106=0,0,IF(AC$5-FAKTKOL!$V$106=INT((AC$5-FAKTKOL!$V$106)/FAKTKOL!$W$106)*FAKTKOL!$W$106,IF(AC$5&gt;FAKTKOL!$V$106,$B$57*(1+FAKTKOL!$E$7)^AC$5,0),0)),0)))</f>
        <v>0</v>
      </c>
      <c r="AD57" s="201">
        <f>IF(AD$5&gt;Pil!$D$3,0,IF(FAKTKOL!$V$106=AD$5,$B$57*(1+FAKTKOL!$E$7)^AD$5,IF(AD$5&gt;FAKTKOL!$V$106,IF(FAKTKOL!$W$106=0,0,IF(AD$5-FAKTKOL!$V$106=INT((AD$5-FAKTKOL!$V$106)/FAKTKOL!$W$106)*FAKTKOL!$W$106,IF(AD$5&gt;FAKTKOL!$V$106,$B$57*(1+FAKTKOL!$E$7)^AD$5,0),0)),0)))</f>
        <v>0</v>
      </c>
      <c r="AE57" s="201">
        <f>IF(AE$5&gt;Pil!$D$3,0,IF(FAKTKOL!$V$106=AE$5,$B$57*(1+FAKTKOL!$E$7)^AE$5,IF(AE$5&gt;FAKTKOL!$V$106,IF(FAKTKOL!$W$106=0,0,IF(AE$5-FAKTKOL!$V$106=INT((AE$5-FAKTKOL!$V$106)/FAKTKOL!$W$106)*FAKTKOL!$W$106,IF(AE$5&gt;FAKTKOL!$V$106,$B$57*(1+FAKTKOL!$E$7)^AE$5,0),0)),0)))</f>
        <v>0</v>
      </c>
      <c r="AF57" s="201">
        <f>IF(AF$5&gt;Pil!$D$3,0,IF(FAKTKOL!$V$106=AF$5,$B$57*(1+FAKTKOL!$E$7)^AF$5,IF(AF$5&gt;FAKTKOL!$V$106,IF(FAKTKOL!$W$106=0,0,IF(AF$5-FAKTKOL!$V$106=INT((AF$5-FAKTKOL!$V$106)/FAKTKOL!$W$106)*FAKTKOL!$W$106,IF(AF$5&gt;FAKTKOL!$V$106,$B$57*(1+FAKTKOL!$E$7)^AF$5,0),0)),0)))</f>
        <v>0</v>
      </c>
      <c r="AG57" s="201">
        <f>IF(AG$5&gt;Pil!$D$3,0,IF(FAKTKOL!$V$106=AG$5,$B$57*(1+FAKTKOL!$E$7)^AG$5,IF(AG$5&gt;FAKTKOL!$V$106,IF(FAKTKOL!$W$106=0,0,IF(AG$5-FAKTKOL!$V$106=INT((AG$5-FAKTKOL!$V$106)/FAKTKOL!$W$106)*FAKTKOL!$W$106,IF(AG$5&gt;FAKTKOL!$V$106,$B$57*(1+FAKTKOL!$E$7)^AG$5,0),0)),0)))</f>
        <v>0</v>
      </c>
      <c r="AH57" s="201">
        <f>IF(AH$5&gt;Pil!$D$3,0,IF(FAKTKOL!$V$106=AH$5,$B$57*(1+FAKTKOL!$E$7)^AH$5,IF(AH$5&gt;FAKTKOL!$V$106,IF(FAKTKOL!$W$106=0,0,IF(AH$5-FAKTKOL!$V$106=INT((AH$5-FAKTKOL!$V$106)/FAKTKOL!$W$106)*FAKTKOL!$W$106,IF(AH$5&gt;FAKTKOL!$V$106,$B$57*(1+FAKTKOL!$E$7)^AH$5,0),0)),0)))</f>
        <v>0</v>
      </c>
    </row>
    <row r="58" spans="1:35" x14ac:dyDescent="0.2">
      <c r="A58" s="3" t="str">
        <f>FAKTKOL!P107</f>
        <v>Transport, 1. høst</v>
      </c>
      <c r="B58" s="152">
        <f>Pil!F68*Pil!E68</f>
        <v>4800</v>
      </c>
      <c r="D58" s="201">
        <f>IF(D$5&gt;Pil!$D$3,0,IF(FAKTKOL!$V$107=D$5,$B$58*(1+FAKTKOL!$E$7)^D$5,IF(D$5&gt;FAKTKOL!$V$107,IF(FAKTKOL!$W$107=0,0,IF(D$5-FAKTKOL!$V$107=INT((D$5-FAKTKOL!$V$107)/FAKTKOL!$W$107)*FAKTKOL!$W$107,IF(D$5&gt;FAKTKOL!$V$107,$B$58*(1+FAKTKOL!$E$7)^D$5,0),0)),0)))</f>
        <v>0</v>
      </c>
      <c r="E58" s="201">
        <f>IF(E$5&gt;Pil!$D$3,0,IF(FAKTKOL!$V$107=E$5,$B$58*(1+FAKTKOL!$E$7)^E$5,IF(E$5&gt;FAKTKOL!$V$107,IF(FAKTKOL!$W$107=0,0,IF(E$5-FAKTKOL!$V$107=INT((E$5-FAKTKOL!$V$107)/FAKTKOL!$W$107)*FAKTKOL!$W$107,IF(E$5&gt;FAKTKOL!$V$107,$B$58*(1+FAKTKOL!$E$7)^E$5,0),0)),0)))</f>
        <v>0</v>
      </c>
      <c r="F58" s="201">
        <f>IF(F$5&gt;Pil!$D$3,0,IF(FAKTKOL!$V$107=F$5,$B$58*(1+FAKTKOL!$E$7)^F$5,IF(F$5&gt;FAKTKOL!$V$107,IF(FAKTKOL!$W$107=0,0,IF(F$5-FAKTKOL!$V$107=INT((F$5-FAKTKOL!$V$107)/FAKTKOL!$W$107)*FAKTKOL!$W$107,IF(F$5&gt;FAKTKOL!$V$107,$B$58*(1+FAKTKOL!$E$7)^F$5,0),0)),0)))</f>
        <v>0</v>
      </c>
      <c r="G58" s="219">
        <f>IF(G$5&gt;Pil!$D$3,0,IF(FAKTKOL!$V$107=G$5,$B$58*(1+FAKTKOL!$E$7)^G$5,IF(G$5&gt;FAKTKOL!$V$107,IF(FAKTKOL!$W$107=0,0,IF(G$5-FAKTKOL!$V$107=INT((G$5-FAKTKOL!$V$107)/FAKTKOL!$W$107)*FAKTKOL!$W$107,IF(G$5&gt;FAKTKOL!$V$107,$B$58*(1+FAKTKOL!$E$7)^G$5,0),0)),0)))</f>
        <v>4800</v>
      </c>
      <c r="H58" s="219">
        <f>IF(H$5&gt;Pil!$D$3,0,IF(FAKTKOL!$V$107=H$5,$B$58*(1+FAKTKOL!$E$7)^H$5,IF(H$5&gt;FAKTKOL!$V$107,IF(FAKTKOL!$W$107=0,0,IF(H$5-FAKTKOL!$V$107=INT((H$5-FAKTKOL!$V$107)/FAKTKOL!$W$107)*FAKTKOL!$W$107,IF(H$5&gt;FAKTKOL!$V$107,$B$58*(1+FAKTKOL!$E$7)^H$5,0),0)),0)))</f>
        <v>0</v>
      </c>
      <c r="I58" s="219">
        <f>IF(I$5&gt;Pil!$D$3,0,IF(FAKTKOL!$V$107=I$5,$B$58*(1+FAKTKOL!$E$7)^I$5,IF(I$5&gt;FAKTKOL!$V$107,IF(FAKTKOL!$W$107=0,0,IF(I$5-FAKTKOL!$V$107=INT((I$5-FAKTKOL!$V$107)/FAKTKOL!$W$107)*FAKTKOL!$W$107,IF(I$5&gt;FAKTKOL!$V$107,$B$58*(1+FAKTKOL!$E$7)^I$5,0),0)),0)))</f>
        <v>0</v>
      </c>
      <c r="J58" s="219">
        <f>IF(J$5&gt;Pil!$D$3,0,IF(FAKTKOL!$V$107=J$5,$B$58*(1+FAKTKOL!$E$7)^J$5,IF(J$5&gt;FAKTKOL!$V$107,IF(FAKTKOL!$W$107=0,0,IF(J$5-FAKTKOL!$V$107=INT((J$5-FAKTKOL!$V$107)/FAKTKOL!$W$107)*FAKTKOL!$W$107,IF(J$5&gt;FAKTKOL!$V$107,$B$58*(1+FAKTKOL!$E$7)^J$5,0),0)),0)))</f>
        <v>0</v>
      </c>
      <c r="K58" s="219">
        <f>IF(K$5&gt;Pil!$D$3,0,IF(FAKTKOL!$V$107=K$5,$B$58*(1+FAKTKOL!$E$7)^K$5,IF(K$5&gt;FAKTKOL!$V$107,IF(FAKTKOL!$W$107=0,0,IF(K$5-FAKTKOL!$V$107=INT((K$5-FAKTKOL!$V$107)/FAKTKOL!$W$107)*FAKTKOL!$W$107,IF(K$5&gt;FAKTKOL!$V$107,$B$58*(1+FAKTKOL!$E$7)^K$5,0),0)),0)))</f>
        <v>0</v>
      </c>
      <c r="L58" s="219">
        <f>IF(L$5&gt;Pil!$D$3,0,IF(FAKTKOL!$V$107=L$5,$B$58*(1+FAKTKOL!$E$7)^L$5,IF(L$5&gt;FAKTKOL!$V$107,IF(FAKTKOL!$W$107=0,0,IF(L$5-FAKTKOL!$V$107=INT((L$5-FAKTKOL!$V$107)/FAKTKOL!$W$107)*FAKTKOL!$W$107,IF(L$5&gt;FAKTKOL!$V$107,$B$58*(1+FAKTKOL!$E$7)^L$5,0),0)),0)))</f>
        <v>0</v>
      </c>
      <c r="M58" s="219">
        <f>IF(M$5&gt;Pil!$D$3,0,IF(FAKTKOL!$V$107=M$5,$B$58*(1+FAKTKOL!$E$7)^M$5,IF(M$5&gt;FAKTKOL!$V$107,IF(FAKTKOL!$W$107=0,0,IF(M$5-FAKTKOL!$V$107=INT((M$5-FAKTKOL!$V$107)/FAKTKOL!$W$107)*FAKTKOL!$W$107,IF(M$5&gt;FAKTKOL!$V$107,$B$58*(1+FAKTKOL!$E$7)^M$5,0),0)),0)))</f>
        <v>0</v>
      </c>
      <c r="N58" s="219">
        <f>IF(N$5&gt;Pil!$D$3,0,IF(FAKTKOL!$V$107=N$5,$B$58*(1+FAKTKOL!$E$7)^N$5,IF(N$5&gt;FAKTKOL!$V$107,IF(FAKTKOL!$W$107=0,0,IF(N$5-FAKTKOL!$V$107=INT((N$5-FAKTKOL!$V$107)/FAKTKOL!$W$107)*FAKTKOL!$W$107,IF(N$5&gt;FAKTKOL!$V$107,$B$58*(1+FAKTKOL!$E$7)^N$5,0),0)),0)))</f>
        <v>0</v>
      </c>
      <c r="O58" s="219">
        <f>IF(O$5&gt;Pil!$D$3,0,IF(FAKTKOL!$V$107=O$5,$B$58*(1+FAKTKOL!$E$7)^O$5,IF(O$5&gt;FAKTKOL!$V$107,IF(FAKTKOL!$W$107=0,0,IF(O$5-FAKTKOL!$V$107=INT((O$5-FAKTKOL!$V$107)/FAKTKOL!$W$107)*FAKTKOL!$W$107,IF(O$5&gt;FAKTKOL!$V$107,$B$58*(1+FAKTKOL!$E$7)^O$5,0),0)),0)))</f>
        <v>0</v>
      </c>
      <c r="P58" s="219">
        <f>IF(P$5&gt;Pil!$D$3,0,IF(FAKTKOL!$V$107=P$5,$B$58*(1+FAKTKOL!$E$7)^P$5,IF(P$5&gt;FAKTKOL!$V$107,IF(FAKTKOL!$W$107=0,0,IF(P$5-FAKTKOL!$V$107=INT((P$5-FAKTKOL!$V$107)/FAKTKOL!$W$107)*FAKTKOL!$W$107,IF(P$5&gt;FAKTKOL!$V$107,$B$58*(1+FAKTKOL!$E$7)^P$5,0),0)),0)))</f>
        <v>0</v>
      </c>
      <c r="Q58" s="219">
        <f>IF(Q$5&gt;Pil!$D$3,0,IF(FAKTKOL!$V$107=Q$5,$B$58*(1+FAKTKOL!$E$7)^Q$5,IF(Q$5&gt;FAKTKOL!$V$107,IF(FAKTKOL!$W$107=0,0,IF(Q$5-FAKTKOL!$V$107=INT((Q$5-FAKTKOL!$V$107)/FAKTKOL!$W$107)*FAKTKOL!$W$107,IF(Q$5&gt;FAKTKOL!$V$107,$B$58*(1+FAKTKOL!$E$7)^Q$5,0),0)),0)))</f>
        <v>0</v>
      </c>
      <c r="R58" s="219">
        <f>IF(R$5&gt;Pil!$D$3,0,IF(FAKTKOL!$V$107=R$5,$B$58*(1+FAKTKOL!$E$7)^R$5,IF(R$5&gt;FAKTKOL!$V$107,IF(FAKTKOL!$W$107=0,0,IF(R$5-FAKTKOL!$V$107=INT((R$5-FAKTKOL!$V$107)/FAKTKOL!$W$107)*FAKTKOL!$W$107,IF(R$5&gt;FAKTKOL!$V$107,$B$58*(1+FAKTKOL!$E$7)^R$5,0),0)),0)))</f>
        <v>0</v>
      </c>
      <c r="S58" s="219">
        <f>IF(S$5&gt;Pil!$D$3,0,IF(FAKTKOL!$V$107=S$5,$B$58*(1+FAKTKOL!$E$7)^S$5,IF(S$5&gt;FAKTKOL!$V$107,IF(FAKTKOL!$W$107=0,0,IF(S$5-FAKTKOL!$V$107=INT((S$5-FAKTKOL!$V$107)/FAKTKOL!$W$107)*FAKTKOL!$W$107,IF(S$5&gt;FAKTKOL!$V$107,$B$58*(1+FAKTKOL!$E$7)^S$5,0),0)),0)))</f>
        <v>0</v>
      </c>
      <c r="T58" s="219">
        <f>IF(T$5&gt;Pil!$D$3,0,IF(FAKTKOL!$V$107=T$5,$B$58*(1+FAKTKOL!$E$7)^T$5,IF(T$5&gt;FAKTKOL!$V$107,IF(FAKTKOL!$W$107=0,0,IF(T$5-FAKTKOL!$V$107=INT((T$5-FAKTKOL!$V$107)/FAKTKOL!$W$107)*FAKTKOL!$W$107,IF(T$5&gt;FAKTKOL!$V$107,$B$58*(1+FAKTKOL!$E$7)^T$5,0),0)),0)))</f>
        <v>0</v>
      </c>
      <c r="U58" s="201">
        <f>IF(U$5&gt;Pil!$D$3,0,IF(FAKTKOL!$V$107=U$5,$B$58*(1+FAKTKOL!$E$7)^U$5,IF(U$5&gt;FAKTKOL!$V$107,IF(FAKTKOL!$W$107=0,0,IF(U$5-FAKTKOL!$V$107=INT((U$5-FAKTKOL!$V$107)/FAKTKOL!$W$107)*FAKTKOL!$W$107,IF(U$5&gt;FAKTKOL!$V$107,$B$58*(1+FAKTKOL!$E$7)^U$5,0),0)),0)))</f>
        <v>0</v>
      </c>
      <c r="V58" s="219">
        <f>IF(V$5&gt;Pil!$D$3,0,IF(FAKTKOL!$V$107=V$5,$B$58*(1+FAKTKOL!$E$7)^V$5,IF(V$5&gt;FAKTKOL!$V$107,IF(FAKTKOL!$W$107=0,0,IF(V$5-FAKTKOL!$V$107=INT((V$5-FAKTKOL!$V$107)/FAKTKOL!$W$107)*FAKTKOL!$W$107,IF(V$5&gt;FAKTKOL!$V$107,$B$58*(1+FAKTKOL!$E$7)^V$5,0),0)),0)))</f>
        <v>0</v>
      </c>
      <c r="W58" s="201">
        <f>IF(W$5&gt;Pil!$D$3,0,IF(FAKTKOL!$V$107=W$5,$B$58*(1+FAKTKOL!$E$7)^W$5,IF(W$5&gt;FAKTKOL!$V$107,IF(FAKTKOL!$W$107=0,0,IF(W$5-FAKTKOL!$V$107=INT((W$5-FAKTKOL!$V$107)/FAKTKOL!$W$107)*FAKTKOL!$W$107,IF(W$5&gt;FAKTKOL!$V$107,$B$58*(1+FAKTKOL!$E$7)^W$5,0),0)),0)))</f>
        <v>0</v>
      </c>
      <c r="X58" s="201">
        <f>IF(X$5&gt;Pil!$D$3,0,IF(FAKTKOL!$V$107=X$5,$B$58*(1+FAKTKOL!$E$7)^X$5,IF(X$5&gt;FAKTKOL!$V$107,IF(FAKTKOL!$W$107=0,0,IF(X$5-FAKTKOL!$V$107=INT((X$5-FAKTKOL!$V$107)/FAKTKOL!$W$107)*FAKTKOL!$W$107,IF(X$5&gt;FAKTKOL!$V$107,$B$58*(1+FAKTKOL!$E$7)^X$5,0),0)),0)))</f>
        <v>0</v>
      </c>
      <c r="Y58" s="201">
        <f>IF(Y$5&gt;Pil!$D$3,0,IF(FAKTKOL!$V$107=Y$5,$B$58*(1+FAKTKOL!$E$7)^Y$5,IF(Y$5&gt;FAKTKOL!$V$107,IF(FAKTKOL!$W$107=0,0,IF(Y$5-FAKTKOL!$V$107=INT((Y$5-FAKTKOL!$V$107)/FAKTKOL!$W$107)*FAKTKOL!$W$107,IF(Y$5&gt;FAKTKOL!$V$107,$B$58*(1+FAKTKOL!$E$7)^Y$5,0),0)),0)))</f>
        <v>0</v>
      </c>
      <c r="Z58" s="201">
        <f>IF(Z$5&gt;Pil!$D$3,0,IF(FAKTKOL!$V$107=Z$5,$B$58*(1+FAKTKOL!$E$7)^Z$5,IF(Z$5&gt;FAKTKOL!$V$107,IF(FAKTKOL!$W$107=0,0,IF(Z$5-FAKTKOL!$V$107=INT((Z$5-FAKTKOL!$V$107)/FAKTKOL!$W$107)*FAKTKOL!$W$107,IF(Z$5&gt;FAKTKOL!$V$107,$B$58*(1+FAKTKOL!$E$7)^Z$5,0),0)),0)))</f>
        <v>0</v>
      </c>
      <c r="AA58" s="201">
        <f>IF(AA$5&gt;Pil!$D$3,0,IF(FAKTKOL!$V$107=AA$5,$B$58*(1+FAKTKOL!$E$7)^AA$5,IF(AA$5&gt;FAKTKOL!$V$107,IF(FAKTKOL!$W$107=0,0,IF(AA$5-FAKTKOL!$V$107=INT((AA$5-FAKTKOL!$V$107)/FAKTKOL!$W$107)*FAKTKOL!$W$107,IF(AA$5&gt;FAKTKOL!$V$107,$B$58*(1+FAKTKOL!$E$7)^AA$5,0),0)),0)))</f>
        <v>0</v>
      </c>
      <c r="AB58" s="201">
        <f>IF(AB$5&gt;Pil!$D$3,0,IF(FAKTKOL!$V$107=AB$5,$B$58*(1+FAKTKOL!$E$7)^AB$5,IF(AB$5&gt;FAKTKOL!$V$107,IF(FAKTKOL!$W$107=0,0,IF(AB$5-FAKTKOL!$V$107=INT((AB$5-FAKTKOL!$V$107)/FAKTKOL!$W$107)*FAKTKOL!$W$107,IF(AB$5&gt;FAKTKOL!$V$107,$B$58*(1+FAKTKOL!$E$7)^AB$5,0),0)),0)))</f>
        <v>0</v>
      </c>
      <c r="AC58" s="201">
        <f>IF(AC$5&gt;Pil!$D$3,0,IF(FAKTKOL!$V$107=AC$5,$B$58*(1+FAKTKOL!$E$7)^AC$5,IF(AC$5&gt;FAKTKOL!$V$107,IF(FAKTKOL!$W$107=0,0,IF(AC$5-FAKTKOL!$V$107=INT((AC$5-FAKTKOL!$V$107)/FAKTKOL!$W$107)*FAKTKOL!$W$107,IF(AC$5&gt;FAKTKOL!$V$107,$B$58*(1+FAKTKOL!$E$7)^AC$5,0),0)),0)))</f>
        <v>0</v>
      </c>
      <c r="AD58" s="201">
        <f>IF(AD$5&gt;Pil!$D$3,0,IF(FAKTKOL!$V$107=AD$5,$B$58*(1+FAKTKOL!$E$7)^AD$5,IF(AD$5&gt;FAKTKOL!$V$107,IF(FAKTKOL!$W$107=0,0,IF(AD$5-FAKTKOL!$V$107=INT((AD$5-FAKTKOL!$V$107)/FAKTKOL!$W$107)*FAKTKOL!$W$107,IF(AD$5&gt;FAKTKOL!$V$107,$B$58*(1+FAKTKOL!$E$7)^AD$5,0),0)),0)))</f>
        <v>0</v>
      </c>
      <c r="AE58" s="201">
        <f>IF(AE$5&gt;Pil!$D$3,0,IF(FAKTKOL!$V$107=AE$5,$B$58*(1+FAKTKOL!$E$7)^AE$5,IF(AE$5&gt;FAKTKOL!$V$107,IF(FAKTKOL!$W$107=0,0,IF(AE$5-FAKTKOL!$V$107=INT((AE$5-FAKTKOL!$V$107)/FAKTKOL!$W$107)*FAKTKOL!$W$107,IF(AE$5&gt;FAKTKOL!$V$107,$B$58*(1+FAKTKOL!$E$7)^AE$5,0),0)),0)))</f>
        <v>0</v>
      </c>
      <c r="AF58" s="201">
        <f>IF(AF$5&gt;Pil!$D$3,0,IF(FAKTKOL!$V$107=AF$5,$B$58*(1+FAKTKOL!$E$7)^AF$5,IF(AF$5&gt;FAKTKOL!$V$107,IF(FAKTKOL!$W$107=0,0,IF(AF$5-FAKTKOL!$V$107=INT((AF$5-FAKTKOL!$V$107)/FAKTKOL!$W$107)*FAKTKOL!$W$107,IF(AF$5&gt;FAKTKOL!$V$107,$B$58*(1+FAKTKOL!$E$7)^AF$5,0),0)),0)))</f>
        <v>0</v>
      </c>
      <c r="AG58" s="201">
        <f>IF(AG$5&gt;Pil!$D$3,0,IF(FAKTKOL!$V$107=AG$5,$B$58*(1+FAKTKOL!$E$7)^AG$5,IF(AG$5&gt;FAKTKOL!$V$107,IF(FAKTKOL!$W$107=0,0,IF(AG$5-FAKTKOL!$V$107=INT((AG$5-FAKTKOL!$V$107)/FAKTKOL!$W$107)*FAKTKOL!$W$107,IF(AG$5&gt;FAKTKOL!$V$107,$B$58*(1+FAKTKOL!$E$7)^AG$5,0),0)),0)))</f>
        <v>0</v>
      </c>
      <c r="AH58" s="201">
        <f>IF(AH$5&gt;Pil!$D$3,0,IF(FAKTKOL!$V$107=AH$5,$B$58*(1+FAKTKOL!$E$7)^AH$5,IF(AH$5&gt;FAKTKOL!$V$107,IF(FAKTKOL!$W$107=0,0,IF(AH$5-FAKTKOL!$V$107=INT((AH$5-FAKTKOL!$V$107)/FAKTKOL!$W$107)*FAKTKOL!$W$107,IF(AH$5&gt;FAKTKOL!$V$107,$B$58*(1+FAKTKOL!$E$7)^AH$5,0),0)),0)))</f>
        <v>0</v>
      </c>
    </row>
    <row r="59" spans="1:35" x14ac:dyDescent="0.2">
      <c r="A59" s="9" t="str">
        <f>FAKTKOL!P108</f>
        <v>Transport, resterende høst</v>
      </c>
      <c r="B59" s="153">
        <f>Pil!F69*Pil!E69</f>
        <v>9000</v>
      </c>
      <c r="C59" s="9"/>
      <c r="D59" s="153">
        <f>IF(D$5&gt;Pil!$D$3,0,IF(FAKTKOL!$V$3=D$5,$B$59*(1+FAKTKOL!$E$7)^D$5,IF(D$5&gt;FAKTKOL!$V$3,IF(FAKTKOL!$W$3=0,0,IF(D$5-FAKTKOL!$V$3=INT((D$5-FAKTKOL!$V$3)/FAKTKOL!$W$3)*FAKTKOL!$W$3,IF(D$5&gt;FAKTKOL!$V$3,$B$59*(1+FAKTKOL!$E$7)^D$5,0),0)),0)))</f>
        <v>0</v>
      </c>
      <c r="E59" s="153">
        <f>IF(E$5&gt;Pil!$D$3,0,IF(FAKTKOL!$V$3=E$5,$B$59*(1+FAKTKOL!$E$7)^E$5,IF(E$5&gt;FAKTKOL!$V$3,IF(FAKTKOL!$W$3=0,0,IF(E$5-FAKTKOL!$V$3=INT((E$5-FAKTKOL!$V$3)/FAKTKOL!$W$3)*FAKTKOL!$W$3,IF(E$5&gt;FAKTKOL!$V$3,$B$59*(1+FAKTKOL!$E$7)^E$5,0),0)),0)))</f>
        <v>0</v>
      </c>
      <c r="F59" s="153">
        <f>IF(F$5&gt;Pil!$D$3,0,IF(FAKTKOL!$V$3=F$5,$B$59*(1+FAKTKOL!$E$7)^F$5,IF(F$5&gt;FAKTKOL!$V$3,IF(FAKTKOL!$W$3=0,0,IF(F$5-FAKTKOL!$V$3=INT((F$5-FAKTKOL!$V$3)/FAKTKOL!$W$3)*FAKTKOL!$W$3,IF(F$5&gt;FAKTKOL!$V$3,$B$59*(1+FAKTKOL!$E$7)^F$5,0),0)),0)))</f>
        <v>0</v>
      </c>
      <c r="G59" s="215">
        <f>IF(G$5&gt;Pil!$D$3,0,IF(FAKTKOL!$V$3=G$5,$B$59*(1+FAKTKOL!$E$7)^G$5,IF(G$5&gt;FAKTKOL!$V$3,IF(FAKTKOL!$W$3=0,0,IF(G$5-FAKTKOL!$V$3=INT((G$5-FAKTKOL!$V$3)/FAKTKOL!$W$3)*FAKTKOL!$W$3,IF(G$5&gt;FAKTKOL!$V$3,$B$59*(1+FAKTKOL!$E$7)^G$5,0),0)),0)))</f>
        <v>0</v>
      </c>
      <c r="H59" s="215">
        <f>IF(H$5&gt;Pil!$D$3,0,IF(FAKTKOL!$V$3=H$5,$B$59*(1+FAKTKOL!$E$7)^H$5,IF(H$5&gt;FAKTKOL!$V$3,IF(FAKTKOL!$W$3=0,0,IF(H$5-FAKTKOL!$V$3=INT((H$5-FAKTKOL!$V$3)/FAKTKOL!$W$3)*FAKTKOL!$W$3,IF(H$5&gt;FAKTKOL!$V$3,$B$59*(1+FAKTKOL!$E$7)^H$5,0),0)),0)))</f>
        <v>0</v>
      </c>
      <c r="I59" s="215">
        <f>IF(I$5&gt;Pil!$D$3,0,IF(FAKTKOL!$V$3=I$5,$B$59*(1+FAKTKOL!$E$7)^I$5,IF(I$5&gt;FAKTKOL!$V$3,IF(FAKTKOL!$W$3=0,0,IF(I$5-FAKTKOL!$V$3=INT((I$5-FAKTKOL!$V$3)/FAKTKOL!$W$3)*FAKTKOL!$W$3,IF(I$5&gt;FAKTKOL!$V$3,$B$59*(1+FAKTKOL!$E$7)^I$5,0),0)),0)))</f>
        <v>0</v>
      </c>
      <c r="J59" s="215">
        <f>IF(J$5&gt;Pil!$D$3,0,IF(FAKTKOL!$V$3=J$5,$B$59*(1+FAKTKOL!$E$7)^J$5,IF(J$5&gt;FAKTKOL!$V$3,IF(FAKTKOL!$W$3=0,0,IF(J$5-FAKTKOL!$V$3=INT((J$5-FAKTKOL!$V$3)/FAKTKOL!$W$3)*FAKTKOL!$W$3,IF(J$5&gt;FAKTKOL!$V$3,$B$59*(1+FAKTKOL!$E$7)^J$5,0),0)),0)))</f>
        <v>9000</v>
      </c>
      <c r="K59" s="215">
        <f>IF(K$5&gt;Pil!$D$3,0,IF(FAKTKOL!$V$3=K$5,$B$59*(1+FAKTKOL!$E$7)^K$5,IF(K$5&gt;FAKTKOL!$V$3,IF(FAKTKOL!$W$3=0,0,IF(K$5-FAKTKOL!$V$3=INT((K$5-FAKTKOL!$V$3)/FAKTKOL!$W$3)*FAKTKOL!$W$3,IF(K$5&gt;FAKTKOL!$V$3,$B$59*(1+FAKTKOL!$E$7)^K$5,0),0)),0)))</f>
        <v>0</v>
      </c>
      <c r="L59" s="215">
        <f>IF(L$5&gt;Pil!$D$3,0,IF(FAKTKOL!$V$3=L$5,$B$59*(1+FAKTKOL!$E$7)^L$5,IF(L$5&gt;FAKTKOL!$V$3,IF(FAKTKOL!$W$3=0,0,IF(L$5-FAKTKOL!$V$3=INT((L$5-FAKTKOL!$V$3)/FAKTKOL!$W$3)*FAKTKOL!$W$3,IF(L$5&gt;FAKTKOL!$V$3,$B$59*(1+FAKTKOL!$E$7)^L$5,0),0)),0)))</f>
        <v>0</v>
      </c>
      <c r="M59" s="215">
        <f>IF(M$5&gt;Pil!$D$3,0,IF(FAKTKOL!$V$3=M$5,$B$59*(1+FAKTKOL!$E$7)^M$5,IF(M$5&gt;FAKTKOL!$V$3,IF(FAKTKOL!$W$3=0,0,IF(M$5-FAKTKOL!$V$3=INT((M$5-FAKTKOL!$V$3)/FAKTKOL!$W$3)*FAKTKOL!$W$3,IF(M$5&gt;FAKTKOL!$V$3,$B$59*(1+FAKTKOL!$E$7)^M$5,0),0)),0)))</f>
        <v>9000</v>
      </c>
      <c r="N59" s="215">
        <f>IF(N$5&gt;Pil!$D$3,0,IF(FAKTKOL!$V$3=N$5,$B$59*(1+FAKTKOL!$E$7)^N$5,IF(N$5&gt;FAKTKOL!$V$3,IF(FAKTKOL!$W$3=0,0,IF(N$5-FAKTKOL!$V$3=INT((N$5-FAKTKOL!$V$3)/FAKTKOL!$W$3)*FAKTKOL!$W$3,IF(N$5&gt;FAKTKOL!$V$3,$B$59*(1+FAKTKOL!$E$7)^N$5,0),0)),0)))</f>
        <v>0</v>
      </c>
      <c r="O59" s="215">
        <f>IF(O$5&gt;Pil!$D$3,0,IF(FAKTKOL!$V$3=O$5,$B$59*(1+FAKTKOL!$E$7)^O$5,IF(O$5&gt;FAKTKOL!$V$3,IF(FAKTKOL!$W$3=0,0,IF(O$5-FAKTKOL!$V$3=INT((O$5-FAKTKOL!$V$3)/FAKTKOL!$W$3)*FAKTKOL!$W$3,IF(O$5&gt;FAKTKOL!$V$3,$B$59*(1+FAKTKOL!$E$7)^O$5,0),0)),0)))</f>
        <v>0</v>
      </c>
      <c r="P59" s="215">
        <f>IF(P$5&gt;Pil!$D$3,0,IF(FAKTKOL!$V$3=P$5,$B$59*(1+FAKTKOL!$E$7)^P$5,IF(P$5&gt;FAKTKOL!$V$3,IF(FAKTKOL!$W$3=0,0,IF(P$5-FAKTKOL!$V$3=INT((P$5-FAKTKOL!$V$3)/FAKTKOL!$W$3)*FAKTKOL!$W$3,IF(P$5&gt;FAKTKOL!$V$3,$B$59*(1+FAKTKOL!$E$7)^P$5,0),0)),0)))</f>
        <v>9000</v>
      </c>
      <c r="Q59" s="215">
        <f>IF(Q$5&gt;Pil!$D$3,0,IF(FAKTKOL!$V$3=Q$5,$B$59*(1+FAKTKOL!$E$7)^Q$5,IF(Q$5&gt;FAKTKOL!$V$3,IF(FAKTKOL!$W$3=0,0,IF(Q$5-FAKTKOL!$V$3=INT((Q$5-FAKTKOL!$V$3)/FAKTKOL!$W$3)*FAKTKOL!$W$3,IF(Q$5&gt;FAKTKOL!$V$3,$B$59*(1+FAKTKOL!$E$7)^Q$5,0),0)),0)))</f>
        <v>0</v>
      </c>
      <c r="R59" s="215">
        <f>IF(R$5&gt;Pil!$D$3,0,IF(FAKTKOL!$V$3=R$5,$B$59*(1+FAKTKOL!$E$7)^R$5,IF(R$5&gt;FAKTKOL!$V$3,IF(FAKTKOL!$W$3=0,0,IF(R$5-FAKTKOL!$V$3=INT((R$5-FAKTKOL!$V$3)/FAKTKOL!$W$3)*FAKTKOL!$W$3,IF(R$5&gt;FAKTKOL!$V$3,$B$59*(1+FAKTKOL!$E$7)^R$5,0),0)),0)))</f>
        <v>0</v>
      </c>
      <c r="S59" s="215">
        <f>IF(S$5&gt;Pil!$D$3,0,IF(FAKTKOL!$V$3=S$5,$B$59*(1+FAKTKOL!$E$7)^S$5,IF(S$5&gt;FAKTKOL!$V$3,IF(FAKTKOL!$W$3=0,0,IF(S$5-FAKTKOL!$V$3=INT((S$5-FAKTKOL!$V$3)/FAKTKOL!$W$3)*FAKTKOL!$W$3,IF(S$5&gt;FAKTKOL!$V$3,$B$59*(1+FAKTKOL!$E$7)^S$5,0),0)),0)))</f>
        <v>9000</v>
      </c>
      <c r="T59" s="215">
        <f>IF(T$5&gt;Pil!$D$3,0,IF(FAKTKOL!$V$3=T$5,$B$59*(1+FAKTKOL!$E$7)^T$5,IF(T$5&gt;FAKTKOL!$V$3,IF(FAKTKOL!$W$3=0,0,IF(T$5-FAKTKOL!$V$3=INT((T$5-FAKTKOL!$V$3)/FAKTKOL!$W$3)*FAKTKOL!$W$3,IF(T$5&gt;FAKTKOL!$V$3,$B$59*(1+FAKTKOL!$E$7)^T$5,0),0)),0)))</f>
        <v>0</v>
      </c>
      <c r="U59" s="153">
        <f>IF(U$5&gt;Pil!$D$3,0,IF(FAKTKOL!$V$3=U$5,$B$59*(1+FAKTKOL!$E$7)^U$5,IF(U$5&gt;FAKTKOL!$V$3,IF(FAKTKOL!$W$3=0,0,IF(U$5-FAKTKOL!$V$3=INT((U$5-FAKTKOL!$V$3)/FAKTKOL!$W$3)*FAKTKOL!$W$3,IF(U$5&gt;FAKTKOL!$V$3,$B$59*(1+FAKTKOL!$E$7)^U$5,0),0)),0)))</f>
        <v>0</v>
      </c>
      <c r="V59" s="215">
        <f>IF(V$5&gt;Pil!$D$3,0,IF(FAKTKOL!$V$3=V$5,$B$59*(1+FAKTKOL!$E$7)^V$5,IF(V$5&gt;FAKTKOL!$V$3,IF(FAKTKOL!$W$3=0,0,IF(V$5-FAKTKOL!$V$3=INT((V$5-FAKTKOL!$V$3)/FAKTKOL!$W$3)*FAKTKOL!$W$3,IF(V$5&gt;FAKTKOL!$V$3,$B$59*(1+FAKTKOL!$E$7)^V$5,0),0)),0)))</f>
        <v>9000</v>
      </c>
      <c r="W59" s="153">
        <f>IF(W$5&gt;Pil!$D$3,0,IF(FAKTKOL!$V$3=W$5,$B$59*(1+FAKTKOL!$E$7)^W$5,IF(W$5&gt;FAKTKOL!$V$3,IF(FAKTKOL!$W$3=0,0,IF(W$5-FAKTKOL!$V$3=INT((W$5-FAKTKOL!$V$3)/FAKTKOL!$W$3)*FAKTKOL!$W$3,IF(W$5&gt;FAKTKOL!$V$3,$B$59*(1+FAKTKOL!$E$7)^W$5,0),0)),0)))</f>
        <v>0</v>
      </c>
      <c r="X59" s="153">
        <f>IF(X$5&gt;Pil!$D$3,0,IF(FAKTKOL!$V$3=X$5,$B$59*(1+FAKTKOL!$E$7)^X$5,IF(X$5&gt;FAKTKOL!$V$3,IF(FAKTKOL!$W$3=0,0,IF(X$5-FAKTKOL!$V$3=INT((X$5-FAKTKOL!$V$3)/FAKTKOL!$W$3)*FAKTKOL!$W$3,IF(X$5&gt;FAKTKOL!$V$3,$B$59*(1+FAKTKOL!$E$7)^X$5,0),0)),0)))</f>
        <v>0</v>
      </c>
      <c r="Y59" s="153">
        <f>IF(Y$5&gt;Pil!$D$3,0,IF(FAKTKOL!$V$3=Y$5,$B$59*(1+FAKTKOL!$E$7)^Y$5,IF(Y$5&gt;FAKTKOL!$V$3,IF(FAKTKOL!$W$3=0,0,IF(Y$5-FAKTKOL!$V$3=INT((Y$5-FAKTKOL!$V$3)/FAKTKOL!$W$3)*FAKTKOL!$W$3,IF(Y$5&gt;FAKTKOL!$V$3,$B$59*(1+FAKTKOL!$E$7)^Y$5,0),0)),0)))</f>
        <v>0</v>
      </c>
      <c r="Z59" s="153">
        <f>IF(Z$5&gt;Pil!$D$3,0,IF(FAKTKOL!$V$3=Z$5,$B$59*(1+FAKTKOL!$E$7)^Z$5,IF(Z$5&gt;FAKTKOL!$V$3,IF(FAKTKOL!$W$3=0,0,IF(Z$5-FAKTKOL!$V$3=INT((Z$5-FAKTKOL!$V$3)/FAKTKOL!$W$3)*FAKTKOL!$W$3,IF(Z$5&gt;FAKTKOL!$V$3,$B$59*(1+FAKTKOL!$E$7)^Z$5,0),0)),0)))</f>
        <v>0</v>
      </c>
      <c r="AA59" s="153">
        <f>IF(AA$5&gt;Pil!$D$3,0,IF(FAKTKOL!$V$3=AA$5,$B$59*(1+FAKTKOL!$E$7)^AA$5,IF(AA$5&gt;FAKTKOL!$V$3,IF(FAKTKOL!$W$3=0,0,IF(AA$5-FAKTKOL!$V$3=INT((AA$5-FAKTKOL!$V$3)/FAKTKOL!$W$3)*FAKTKOL!$W$3,IF(AA$5&gt;FAKTKOL!$V$3,$B$59*(1+FAKTKOL!$E$7)^AA$5,0),0)),0)))</f>
        <v>0</v>
      </c>
      <c r="AB59" s="153">
        <f>IF(AB$5&gt;Pil!$D$3,0,IF(FAKTKOL!$V$3=AB$5,$B$59*(1+FAKTKOL!$E$7)^AB$5,IF(AB$5&gt;FAKTKOL!$V$3,IF(FAKTKOL!$W$3=0,0,IF(AB$5-FAKTKOL!$V$3=INT((AB$5-FAKTKOL!$V$3)/FAKTKOL!$W$3)*FAKTKOL!$W$3,IF(AB$5&gt;FAKTKOL!$V$3,$B$59*(1+FAKTKOL!$E$7)^AB$5,0),0)),0)))</f>
        <v>0</v>
      </c>
      <c r="AC59" s="153">
        <f>IF(AC$5&gt;Pil!$D$3,0,IF(FAKTKOL!$V$3=AC$5,$B$59*(1+FAKTKOL!$E$7)^AC$5,IF(AC$5&gt;FAKTKOL!$V$3,IF(FAKTKOL!$W$3=0,0,IF(AC$5-FAKTKOL!$V$3=INT((AC$5-FAKTKOL!$V$3)/FAKTKOL!$W$3)*FAKTKOL!$W$3,IF(AC$5&gt;FAKTKOL!$V$3,$B$59*(1+FAKTKOL!$E$7)^AC$5,0),0)),0)))</f>
        <v>0</v>
      </c>
      <c r="AD59" s="153">
        <f>IF(AD$5&gt;Pil!$D$3,0,IF(FAKTKOL!$V$3=AD$5,$B$59*(1+FAKTKOL!$E$7)^AD$5,IF(AD$5&gt;FAKTKOL!$V$3,IF(FAKTKOL!$W$3=0,0,IF(AD$5-FAKTKOL!$V$3=INT((AD$5-FAKTKOL!$V$3)/FAKTKOL!$W$3)*FAKTKOL!$W$3,IF(AD$5&gt;FAKTKOL!$V$3,$B$59*(1+FAKTKOL!$E$7)^AD$5,0),0)),0)))</f>
        <v>0</v>
      </c>
      <c r="AE59" s="153">
        <f>IF(AE$5&gt;Pil!$D$3,0,IF(FAKTKOL!$V$3=AE$5,$B$59*(1+FAKTKOL!$E$7)^AE$5,IF(AE$5&gt;FAKTKOL!$V$3,IF(FAKTKOL!$W$3=0,0,IF(AE$5-FAKTKOL!$V$3=INT((AE$5-FAKTKOL!$V$3)/FAKTKOL!$W$3)*FAKTKOL!$W$3,IF(AE$5&gt;FAKTKOL!$V$3,$B$59*(1+FAKTKOL!$E$7)^AE$5,0),0)),0)))</f>
        <v>0</v>
      </c>
      <c r="AF59" s="153">
        <f>IF(AF$5&gt;Pil!$D$3,0,IF(FAKTKOL!$V$3=AF$5,$B$59*(1+FAKTKOL!$E$7)^AF$5,IF(AF$5&gt;FAKTKOL!$V$3,IF(FAKTKOL!$W$3=0,0,IF(AF$5-FAKTKOL!$V$3=INT((AF$5-FAKTKOL!$V$3)/FAKTKOL!$W$3)*FAKTKOL!$W$3,IF(AF$5&gt;FAKTKOL!$V$3,$B$59*(1+FAKTKOL!$E$7)^AF$5,0),0)),0)))</f>
        <v>0</v>
      </c>
      <c r="AG59" s="153">
        <f>IF(AG$5&gt;Pil!$D$3,0,IF(FAKTKOL!$V$3=AG$5,$B$59*(1+FAKTKOL!$E$7)^AG$5,IF(AG$5&gt;FAKTKOL!$V$3,IF(FAKTKOL!$W$3=0,0,IF(AG$5-FAKTKOL!$V$3=INT((AG$5-FAKTKOL!$V$3)/FAKTKOL!$W$3)*FAKTKOL!$W$3,IF(AG$5&gt;FAKTKOL!$V$3,$B$59*(1+FAKTKOL!$E$7)^AG$5,0),0)),0)))</f>
        <v>0</v>
      </c>
      <c r="AH59" s="153">
        <f>IF(AH$5&gt;Pil!$D$3,0,IF(FAKTKOL!$V$3=AH$5,$B$59*(1+FAKTKOL!$E$7)^AH$5,IF(AH$5&gt;FAKTKOL!$V$3,IF(FAKTKOL!$W$3=0,0,IF(AH$5-FAKTKOL!$V$3=INT((AH$5-FAKTKOL!$V$3)/FAKTKOL!$W$3)*FAKTKOL!$W$3,IF(AH$5&gt;FAKTKOL!$V$3,$B$59*(1+FAKTKOL!$E$7)^AH$5,0),0)),0)))</f>
        <v>0</v>
      </c>
    </row>
    <row r="60" spans="1:35" x14ac:dyDescent="0.2">
      <c r="A60" s="3" t="s">
        <v>128</v>
      </c>
      <c r="D60" s="152">
        <f>SUM(D52:D59)</f>
        <v>0</v>
      </c>
      <c r="E60" s="152">
        <f t="shared" ref="E60:AH60" si="5">SUM(E52:E59)</f>
        <v>0</v>
      </c>
      <c r="F60" s="152">
        <f t="shared" si="5"/>
        <v>0</v>
      </c>
      <c r="G60" s="214">
        <f t="shared" si="5"/>
        <v>9600</v>
      </c>
      <c r="H60" s="214">
        <f t="shared" si="5"/>
        <v>0</v>
      </c>
      <c r="I60" s="214">
        <f t="shared" si="5"/>
        <v>0</v>
      </c>
      <c r="J60" s="214">
        <f t="shared" si="5"/>
        <v>18000</v>
      </c>
      <c r="K60" s="214">
        <f t="shared" si="5"/>
        <v>0</v>
      </c>
      <c r="L60" s="214">
        <f t="shared" si="5"/>
        <v>0</v>
      </c>
      <c r="M60" s="214">
        <f t="shared" si="5"/>
        <v>18000</v>
      </c>
      <c r="N60" s="214">
        <f t="shared" si="5"/>
        <v>0</v>
      </c>
      <c r="O60" s="214">
        <f t="shared" si="5"/>
        <v>0</v>
      </c>
      <c r="P60" s="214">
        <f t="shared" si="5"/>
        <v>18000</v>
      </c>
      <c r="Q60" s="214">
        <f t="shared" si="5"/>
        <v>0</v>
      </c>
      <c r="R60" s="214">
        <f t="shared" si="5"/>
        <v>0</v>
      </c>
      <c r="S60" s="214">
        <f t="shared" si="5"/>
        <v>18000</v>
      </c>
      <c r="T60" s="214">
        <f t="shared" si="5"/>
        <v>0</v>
      </c>
      <c r="U60" s="152">
        <f t="shared" si="5"/>
        <v>0</v>
      </c>
      <c r="V60" s="214">
        <f t="shared" si="5"/>
        <v>18000</v>
      </c>
      <c r="W60" s="152">
        <f t="shared" si="5"/>
        <v>0</v>
      </c>
      <c r="X60" s="152">
        <f t="shared" si="5"/>
        <v>0</v>
      </c>
      <c r="Y60" s="152">
        <f t="shared" si="5"/>
        <v>0</v>
      </c>
      <c r="Z60" s="152">
        <f t="shared" si="5"/>
        <v>0</v>
      </c>
      <c r="AA60" s="152">
        <f t="shared" si="5"/>
        <v>0</v>
      </c>
      <c r="AB60" s="152">
        <f t="shared" si="5"/>
        <v>0</v>
      </c>
      <c r="AC60" s="152">
        <f t="shared" si="5"/>
        <v>0</v>
      </c>
      <c r="AD60" s="152">
        <f t="shared" si="5"/>
        <v>0</v>
      </c>
      <c r="AE60" s="152">
        <f t="shared" si="5"/>
        <v>0</v>
      </c>
      <c r="AF60" s="152">
        <f t="shared" si="5"/>
        <v>0</v>
      </c>
      <c r="AG60" s="152">
        <f t="shared" si="5"/>
        <v>0</v>
      </c>
      <c r="AH60" s="152">
        <f t="shared" si="5"/>
        <v>0</v>
      </c>
    </row>
    <row r="64" spans="1:35" ht="18" x14ac:dyDescent="0.25">
      <c r="A64" s="154" t="s">
        <v>118</v>
      </c>
    </row>
    <row r="65" spans="1:35" s="160" customFormat="1" ht="18" x14ac:dyDescent="0.25">
      <c r="A65" s="160" t="s">
        <v>22</v>
      </c>
      <c r="D65" s="161">
        <f>IF(D5&lt;=Pil!$D$3,Likviditet!D5,"")</f>
        <v>0</v>
      </c>
      <c r="E65" s="161">
        <f>IF(E5&lt;=Pil!$D$3,Likviditet!E5,"")</f>
        <v>1</v>
      </c>
      <c r="F65" s="161">
        <f>IF(F5&lt;=Pil!$D$3,Likviditet!F5,"")</f>
        <v>2</v>
      </c>
      <c r="G65" s="220">
        <f>IF(G5&lt;=Pil!$D$3,Likviditet!G5,"")</f>
        <v>3</v>
      </c>
      <c r="H65" s="220">
        <f>IF(H5&lt;=Pil!$D$3,Likviditet!H5,"")</f>
        <v>4</v>
      </c>
      <c r="I65" s="220">
        <f>IF(I5&lt;=Pil!$D$3,Likviditet!I5,"")</f>
        <v>5</v>
      </c>
      <c r="J65" s="220">
        <f>IF(J5&lt;=Pil!$D$3,Likviditet!J5,"")</f>
        <v>6</v>
      </c>
      <c r="K65" s="220">
        <f>IF(K5&lt;=Pil!$D$3,Likviditet!K5,"")</f>
        <v>7</v>
      </c>
      <c r="L65" s="220">
        <f>IF(L5&lt;=Pil!$D$3,Likviditet!L5,"")</f>
        <v>8</v>
      </c>
      <c r="M65" s="220">
        <f>IF(M5&lt;=Pil!$D$3,Likviditet!M5,"")</f>
        <v>9</v>
      </c>
      <c r="N65" s="220">
        <f>IF(N5&lt;=Pil!$D$3,Likviditet!N5,"")</f>
        <v>10</v>
      </c>
      <c r="O65" s="220">
        <f>IF(O5&lt;=Pil!$D$3,Likviditet!O5,"")</f>
        <v>11</v>
      </c>
      <c r="P65" s="220">
        <f>IF(P5&lt;=Pil!$D$3,Likviditet!P5,"")</f>
        <v>12</v>
      </c>
      <c r="Q65" s="220">
        <f>IF(Q5&lt;=Pil!$D$3,Likviditet!Q5,"")</f>
        <v>13</v>
      </c>
      <c r="R65" s="220">
        <f>IF(R5&lt;=Pil!$D$3,Likviditet!R5,"")</f>
        <v>14</v>
      </c>
      <c r="S65" s="220">
        <f>IF(S5&lt;=Pil!$D$3,Likviditet!S5,"")</f>
        <v>15</v>
      </c>
      <c r="T65" s="220">
        <f>IF(T5&lt;=Pil!$D$3,Likviditet!T5,"")</f>
        <v>16</v>
      </c>
      <c r="U65" s="161">
        <f>IF(U5&lt;=Pil!$D$3,Likviditet!U5,"")</f>
        <v>17</v>
      </c>
      <c r="V65" s="220">
        <f>IF(V5&lt;=Pil!$D$3,Likviditet!V5,"")</f>
        <v>18</v>
      </c>
      <c r="W65" s="161" t="str">
        <f>IF(W5&lt;=Pil!$D$3,Likviditet!W5,"")</f>
        <v/>
      </c>
      <c r="X65" s="161" t="str">
        <f>IF(X5&lt;=Pil!$D$3,Likviditet!X5,"")</f>
        <v/>
      </c>
      <c r="Y65" s="161" t="str">
        <f>IF(Y5&lt;=Pil!$D$3,Likviditet!Y5,"")</f>
        <v/>
      </c>
      <c r="Z65" s="161" t="str">
        <f>IF(Z5&lt;=Pil!$D$3,Likviditet!Z5,"")</f>
        <v/>
      </c>
      <c r="AA65" s="161" t="str">
        <f>IF(AA5&lt;=Pil!$D$3,Likviditet!AA5,"")</f>
        <v/>
      </c>
      <c r="AB65" s="161" t="str">
        <f>IF(AB5&lt;=Pil!$D$3,Likviditet!AB5,"")</f>
        <v/>
      </c>
      <c r="AC65" s="161" t="str">
        <f>IF(AC5&lt;=Pil!$D$3,Likviditet!AC5,"")</f>
        <v/>
      </c>
      <c r="AD65" s="161" t="str">
        <f>IF(AD5&lt;=Pil!$D$3,Likviditet!AD5,"")</f>
        <v/>
      </c>
      <c r="AE65" s="161" t="str">
        <f>IF(AE5&lt;=Pil!$D$3,Likviditet!AE5,"")</f>
        <v/>
      </c>
      <c r="AF65" s="161" t="str">
        <f>IF(AF5&lt;=Pil!$D$3,Likviditet!AF5,"")</f>
        <v/>
      </c>
      <c r="AG65" s="161" t="str">
        <f>IF(AG5&lt;=Pil!$D$3,Likviditet!AG5,"")</f>
        <v/>
      </c>
      <c r="AH65" s="161" t="str">
        <f>IF(AH5&lt;=Pil!$D$3,Likviditet!AH5,"")</f>
        <v/>
      </c>
      <c r="AI65" s="161"/>
    </row>
    <row r="66" spans="1:35" ht="15" x14ac:dyDescent="0.25">
      <c r="A66" s="204" t="s">
        <v>1</v>
      </c>
      <c r="B66" s="205"/>
      <c r="C66" s="205"/>
      <c r="D66" s="206">
        <f>D12</f>
        <v>1900</v>
      </c>
      <c r="E66" s="206">
        <f t="shared" ref="E66:AH66" si="6">E12</f>
        <v>1900</v>
      </c>
      <c r="F66" s="206">
        <f t="shared" si="6"/>
        <v>1900</v>
      </c>
      <c r="G66" s="221">
        <f t="shared" si="6"/>
        <v>14747.999999999998</v>
      </c>
      <c r="H66" s="221">
        <f t="shared" si="6"/>
        <v>1900</v>
      </c>
      <c r="I66" s="221">
        <f t="shared" si="6"/>
        <v>1900</v>
      </c>
      <c r="J66" s="221">
        <f t="shared" si="6"/>
        <v>25989.999999999996</v>
      </c>
      <c r="K66" s="221">
        <f t="shared" si="6"/>
        <v>1900</v>
      </c>
      <c r="L66" s="221">
        <f t="shared" si="6"/>
        <v>1900</v>
      </c>
      <c r="M66" s="221">
        <f t="shared" si="6"/>
        <v>25989.999999999996</v>
      </c>
      <c r="N66" s="221">
        <f t="shared" si="6"/>
        <v>1900</v>
      </c>
      <c r="O66" s="221">
        <f t="shared" si="6"/>
        <v>1900</v>
      </c>
      <c r="P66" s="221">
        <f t="shared" si="6"/>
        <v>25989.999999999996</v>
      </c>
      <c r="Q66" s="221">
        <f t="shared" si="6"/>
        <v>1900</v>
      </c>
      <c r="R66" s="221">
        <f t="shared" si="6"/>
        <v>1900</v>
      </c>
      <c r="S66" s="221">
        <f t="shared" si="6"/>
        <v>25989.999999999996</v>
      </c>
      <c r="T66" s="221">
        <f t="shared" si="6"/>
        <v>1900</v>
      </c>
      <c r="U66" s="206">
        <f t="shared" si="6"/>
        <v>1900</v>
      </c>
      <c r="V66" s="221">
        <f t="shared" si="6"/>
        <v>25989.999999999996</v>
      </c>
      <c r="W66" s="206">
        <f t="shared" si="6"/>
        <v>0</v>
      </c>
      <c r="X66" s="206">
        <f t="shared" si="6"/>
        <v>0</v>
      </c>
      <c r="Y66" s="206">
        <f t="shared" si="6"/>
        <v>0</v>
      </c>
      <c r="Z66" s="206">
        <f t="shared" si="6"/>
        <v>0</v>
      </c>
      <c r="AA66" s="206">
        <f t="shared" si="6"/>
        <v>0</v>
      </c>
      <c r="AB66" s="206">
        <f t="shared" si="6"/>
        <v>0</v>
      </c>
      <c r="AC66" s="206">
        <f t="shared" si="6"/>
        <v>0</v>
      </c>
      <c r="AD66" s="206">
        <f t="shared" si="6"/>
        <v>0</v>
      </c>
      <c r="AE66" s="206">
        <f t="shared" si="6"/>
        <v>0</v>
      </c>
      <c r="AF66" s="206">
        <f t="shared" si="6"/>
        <v>0</v>
      </c>
      <c r="AG66" s="206">
        <f t="shared" si="6"/>
        <v>0</v>
      </c>
      <c r="AH66" s="206">
        <f t="shared" si="6"/>
        <v>0</v>
      </c>
    </row>
    <row r="67" spans="1:35" ht="15" x14ac:dyDescent="0.25">
      <c r="A67" s="156" t="s">
        <v>119</v>
      </c>
      <c r="B67" s="9"/>
      <c r="C67" s="9"/>
      <c r="D67" s="153">
        <f>D28</f>
        <v>12918.46</v>
      </c>
      <c r="E67" s="153">
        <f t="shared" ref="E67:AH67" si="7">E28</f>
        <v>3524.75</v>
      </c>
      <c r="F67" s="153">
        <f t="shared" si="7"/>
        <v>0</v>
      </c>
      <c r="G67" s="215">
        <f t="shared" si="7"/>
        <v>2936.21</v>
      </c>
      <c r="H67" s="215">
        <f t="shared" si="7"/>
        <v>522.5</v>
      </c>
      <c r="I67" s="215">
        <f t="shared" si="7"/>
        <v>0</v>
      </c>
      <c r="J67" s="215">
        <f t="shared" si="7"/>
        <v>2936.21</v>
      </c>
      <c r="K67" s="215">
        <f t="shared" si="7"/>
        <v>522.5</v>
      </c>
      <c r="L67" s="215">
        <f t="shared" si="7"/>
        <v>0</v>
      </c>
      <c r="M67" s="215">
        <f t="shared" si="7"/>
        <v>2936.21</v>
      </c>
      <c r="N67" s="215">
        <f t="shared" si="7"/>
        <v>522.5</v>
      </c>
      <c r="O67" s="215">
        <f t="shared" si="7"/>
        <v>0</v>
      </c>
      <c r="P67" s="215">
        <f t="shared" si="7"/>
        <v>2936.21</v>
      </c>
      <c r="Q67" s="215">
        <f t="shared" si="7"/>
        <v>522.5</v>
      </c>
      <c r="R67" s="215">
        <f t="shared" si="7"/>
        <v>0</v>
      </c>
      <c r="S67" s="215">
        <f t="shared" si="7"/>
        <v>2936.21</v>
      </c>
      <c r="T67" s="215">
        <f t="shared" si="7"/>
        <v>522.5</v>
      </c>
      <c r="U67" s="153">
        <f t="shared" si="7"/>
        <v>0</v>
      </c>
      <c r="V67" s="215">
        <f t="shared" si="7"/>
        <v>0</v>
      </c>
      <c r="W67" s="153">
        <f t="shared" si="7"/>
        <v>0</v>
      </c>
      <c r="X67" s="153">
        <f t="shared" si="7"/>
        <v>0</v>
      </c>
      <c r="Y67" s="153">
        <f t="shared" si="7"/>
        <v>0</v>
      </c>
      <c r="Z67" s="153">
        <f t="shared" si="7"/>
        <v>0</v>
      </c>
      <c r="AA67" s="153">
        <f t="shared" si="7"/>
        <v>0</v>
      </c>
      <c r="AB67" s="153">
        <f t="shared" si="7"/>
        <v>0</v>
      </c>
      <c r="AC67" s="153">
        <f t="shared" si="7"/>
        <v>0</v>
      </c>
      <c r="AD67" s="153">
        <f t="shared" si="7"/>
        <v>0</v>
      </c>
      <c r="AE67" s="153">
        <f t="shared" si="7"/>
        <v>0</v>
      </c>
      <c r="AF67" s="153">
        <f t="shared" si="7"/>
        <v>0</v>
      </c>
      <c r="AG67" s="153">
        <f t="shared" si="7"/>
        <v>0</v>
      </c>
      <c r="AH67" s="153">
        <f t="shared" si="7"/>
        <v>0</v>
      </c>
    </row>
    <row r="68" spans="1:35" ht="15" x14ac:dyDescent="0.25">
      <c r="A68" s="207" t="s">
        <v>120</v>
      </c>
      <c r="B68" s="119"/>
      <c r="C68" s="119"/>
      <c r="D68" s="208">
        <f>D66-D67</f>
        <v>-11018.46</v>
      </c>
      <c r="E68" s="208">
        <f t="shared" ref="E68:AH68" si="8">E66-E67</f>
        <v>-1624.75</v>
      </c>
      <c r="F68" s="208">
        <f t="shared" si="8"/>
        <v>1900</v>
      </c>
      <c r="G68" s="222">
        <f t="shared" si="8"/>
        <v>11811.789999999997</v>
      </c>
      <c r="H68" s="222">
        <f t="shared" si="8"/>
        <v>1377.5</v>
      </c>
      <c r="I68" s="222">
        <f t="shared" si="8"/>
        <v>1900</v>
      </c>
      <c r="J68" s="222">
        <f t="shared" si="8"/>
        <v>23053.789999999997</v>
      </c>
      <c r="K68" s="222">
        <f t="shared" si="8"/>
        <v>1377.5</v>
      </c>
      <c r="L68" s="222">
        <f t="shared" si="8"/>
        <v>1900</v>
      </c>
      <c r="M68" s="222">
        <f t="shared" si="8"/>
        <v>23053.789999999997</v>
      </c>
      <c r="N68" s="222">
        <f t="shared" si="8"/>
        <v>1377.5</v>
      </c>
      <c r="O68" s="222">
        <f t="shared" si="8"/>
        <v>1900</v>
      </c>
      <c r="P68" s="222">
        <f t="shared" si="8"/>
        <v>23053.789999999997</v>
      </c>
      <c r="Q68" s="222">
        <f t="shared" si="8"/>
        <v>1377.5</v>
      </c>
      <c r="R68" s="222">
        <f t="shared" si="8"/>
        <v>1900</v>
      </c>
      <c r="S68" s="222">
        <f t="shared" si="8"/>
        <v>23053.789999999997</v>
      </c>
      <c r="T68" s="222">
        <f t="shared" si="8"/>
        <v>1377.5</v>
      </c>
      <c r="U68" s="208">
        <f t="shared" si="8"/>
        <v>1900</v>
      </c>
      <c r="V68" s="222">
        <f t="shared" si="8"/>
        <v>25989.999999999996</v>
      </c>
      <c r="W68" s="208">
        <f t="shared" si="8"/>
        <v>0</v>
      </c>
      <c r="X68" s="208">
        <f t="shared" si="8"/>
        <v>0</v>
      </c>
      <c r="Y68" s="208">
        <f t="shared" si="8"/>
        <v>0</v>
      </c>
      <c r="Z68" s="208">
        <f t="shared" si="8"/>
        <v>0</v>
      </c>
      <c r="AA68" s="208">
        <f t="shared" si="8"/>
        <v>0</v>
      </c>
      <c r="AB68" s="208">
        <f t="shared" si="8"/>
        <v>0</v>
      </c>
      <c r="AC68" s="208">
        <f t="shared" si="8"/>
        <v>0</v>
      </c>
      <c r="AD68" s="208">
        <f t="shared" si="8"/>
        <v>0</v>
      </c>
      <c r="AE68" s="208">
        <f t="shared" si="8"/>
        <v>0</v>
      </c>
      <c r="AF68" s="208">
        <f t="shared" si="8"/>
        <v>0</v>
      </c>
      <c r="AG68" s="208">
        <f t="shared" si="8"/>
        <v>0</v>
      </c>
      <c r="AH68" s="208">
        <f t="shared" si="8"/>
        <v>0</v>
      </c>
    </row>
    <row r="69" spans="1:35" ht="15" x14ac:dyDescent="0.25">
      <c r="A69" s="155" t="s">
        <v>121</v>
      </c>
      <c r="D69" s="152">
        <f>D50</f>
        <v>2315</v>
      </c>
      <c r="E69" s="152">
        <f t="shared" ref="E69:AH69" si="9">E50</f>
        <v>1090</v>
      </c>
      <c r="F69" s="152">
        <f t="shared" si="9"/>
        <v>0</v>
      </c>
      <c r="G69" s="214">
        <f t="shared" si="9"/>
        <v>700</v>
      </c>
      <c r="H69" s="214">
        <f t="shared" si="9"/>
        <v>0</v>
      </c>
      <c r="I69" s="214">
        <f t="shared" si="9"/>
        <v>0</v>
      </c>
      <c r="J69" s="214">
        <f t="shared" si="9"/>
        <v>700</v>
      </c>
      <c r="K69" s="214">
        <f t="shared" si="9"/>
        <v>0</v>
      </c>
      <c r="L69" s="214">
        <f t="shared" si="9"/>
        <v>0</v>
      </c>
      <c r="M69" s="214">
        <f t="shared" si="9"/>
        <v>700</v>
      </c>
      <c r="N69" s="214">
        <f t="shared" si="9"/>
        <v>0</v>
      </c>
      <c r="O69" s="214">
        <f t="shared" si="9"/>
        <v>0</v>
      </c>
      <c r="P69" s="214">
        <f t="shared" si="9"/>
        <v>700</v>
      </c>
      <c r="Q69" s="214">
        <f t="shared" si="9"/>
        <v>0</v>
      </c>
      <c r="R69" s="214">
        <f t="shared" si="9"/>
        <v>0</v>
      </c>
      <c r="S69" s="214">
        <f t="shared" si="9"/>
        <v>700</v>
      </c>
      <c r="T69" s="214">
        <f t="shared" si="9"/>
        <v>0</v>
      </c>
      <c r="U69" s="152">
        <f t="shared" si="9"/>
        <v>0</v>
      </c>
      <c r="V69" s="214">
        <f t="shared" si="9"/>
        <v>10000</v>
      </c>
      <c r="W69" s="152">
        <f t="shared" si="9"/>
        <v>0</v>
      </c>
      <c r="X69" s="152">
        <f t="shared" si="9"/>
        <v>0</v>
      </c>
      <c r="Y69" s="152">
        <f t="shared" si="9"/>
        <v>0</v>
      </c>
      <c r="Z69" s="152">
        <f t="shared" si="9"/>
        <v>0</v>
      </c>
      <c r="AA69" s="152">
        <f t="shared" si="9"/>
        <v>0</v>
      </c>
      <c r="AB69" s="152">
        <f t="shared" si="9"/>
        <v>0</v>
      </c>
      <c r="AC69" s="152">
        <f t="shared" si="9"/>
        <v>0</v>
      </c>
      <c r="AD69" s="152">
        <f t="shared" si="9"/>
        <v>0</v>
      </c>
      <c r="AE69" s="152">
        <f t="shared" si="9"/>
        <v>0</v>
      </c>
      <c r="AF69" s="152">
        <f t="shared" si="9"/>
        <v>0</v>
      </c>
      <c r="AG69" s="152">
        <f t="shared" si="9"/>
        <v>0</v>
      </c>
      <c r="AH69" s="152">
        <f t="shared" si="9"/>
        <v>0</v>
      </c>
    </row>
    <row r="70" spans="1:35" ht="15" x14ac:dyDescent="0.25">
      <c r="A70" s="156" t="s">
        <v>122</v>
      </c>
      <c r="B70" s="9"/>
      <c r="C70" s="9"/>
      <c r="D70" s="153">
        <f>D60</f>
        <v>0</v>
      </c>
      <c r="E70" s="153">
        <f t="shared" ref="E70:AH70" si="10">E60</f>
        <v>0</v>
      </c>
      <c r="F70" s="153">
        <f t="shared" si="10"/>
        <v>0</v>
      </c>
      <c r="G70" s="215">
        <f t="shared" si="10"/>
        <v>9600</v>
      </c>
      <c r="H70" s="215">
        <f t="shared" si="10"/>
        <v>0</v>
      </c>
      <c r="I70" s="215">
        <f t="shared" si="10"/>
        <v>0</v>
      </c>
      <c r="J70" s="215">
        <f t="shared" si="10"/>
        <v>18000</v>
      </c>
      <c r="K70" s="215">
        <f t="shared" si="10"/>
        <v>0</v>
      </c>
      <c r="L70" s="215">
        <f t="shared" si="10"/>
        <v>0</v>
      </c>
      <c r="M70" s="215">
        <f t="shared" si="10"/>
        <v>18000</v>
      </c>
      <c r="N70" s="215">
        <f t="shared" si="10"/>
        <v>0</v>
      </c>
      <c r="O70" s="215">
        <f t="shared" si="10"/>
        <v>0</v>
      </c>
      <c r="P70" s="215">
        <f t="shared" si="10"/>
        <v>18000</v>
      </c>
      <c r="Q70" s="215">
        <f t="shared" si="10"/>
        <v>0</v>
      </c>
      <c r="R70" s="215">
        <f t="shared" si="10"/>
        <v>0</v>
      </c>
      <c r="S70" s="215">
        <f t="shared" si="10"/>
        <v>18000</v>
      </c>
      <c r="T70" s="215">
        <f t="shared" si="10"/>
        <v>0</v>
      </c>
      <c r="U70" s="153">
        <f t="shared" si="10"/>
        <v>0</v>
      </c>
      <c r="V70" s="215">
        <f t="shared" si="10"/>
        <v>18000</v>
      </c>
      <c r="W70" s="153">
        <f t="shared" si="10"/>
        <v>0</v>
      </c>
      <c r="X70" s="153">
        <f t="shared" si="10"/>
        <v>0</v>
      </c>
      <c r="Y70" s="153">
        <f t="shared" si="10"/>
        <v>0</v>
      </c>
      <c r="Z70" s="153">
        <f t="shared" si="10"/>
        <v>0</v>
      </c>
      <c r="AA70" s="153">
        <f t="shared" si="10"/>
        <v>0</v>
      </c>
      <c r="AB70" s="153">
        <f t="shared" si="10"/>
        <v>0</v>
      </c>
      <c r="AC70" s="153">
        <f t="shared" si="10"/>
        <v>0</v>
      </c>
      <c r="AD70" s="153">
        <f t="shared" si="10"/>
        <v>0</v>
      </c>
      <c r="AE70" s="153">
        <f t="shared" si="10"/>
        <v>0</v>
      </c>
      <c r="AF70" s="153">
        <f t="shared" si="10"/>
        <v>0</v>
      </c>
      <c r="AG70" s="153">
        <f t="shared" si="10"/>
        <v>0</v>
      </c>
      <c r="AH70" s="153">
        <f t="shared" si="10"/>
        <v>0</v>
      </c>
    </row>
    <row r="71" spans="1:35" s="21" customFormat="1" ht="15" x14ac:dyDescent="0.25">
      <c r="A71" s="209" t="s">
        <v>123</v>
      </c>
      <c r="B71" s="9"/>
      <c r="C71" s="9"/>
      <c r="D71" s="153">
        <f>D69+D70</f>
        <v>2315</v>
      </c>
      <c r="E71" s="153">
        <f t="shared" ref="E71:AH71" si="11">E69+E70</f>
        <v>1090</v>
      </c>
      <c r="F71" s="153">
        <f t="shared" si="11"/>
        <v>0</v>
      </c>
      <c r="G71" s="215">
        <f t="shared" si="11"/>
        <v>10300</v>
      </c>
      <c r="H71" s="215">
        <f t="shared" si="11"/>
        <v>0</v>
      </c>
      <c r="I71" s="215">
        <f t="shared" si="11"/>
        <v>0</v>
      </c>
      <c r="J71" s="215">
        <f t="shared" si="11"/>
        <v>18700</v>
      </c>
      <c r="K71" s="215">
        <f t="shared" si="11"/>
        <v>0</v>
      </c>
      <c r="L71" s="215">
        <f t="shared" si="11"/>
        <v>0</v>
      </c>
      <c r="M71" s="215">
        <f t="shared" si="11"/>
        <v>18700</v>
      </c>
      <c r="N71" s="215">
        <f t="shared" si="11"/>
        <v>0</v>
      </c>
      <c r="O71" s="215">
        <f t="shared" si="11"/>
        <v>0</v>
      </c>
      <c r="P71" s="215">
        <f t="shared" si="11"/>
        <v>18700</v>
      </c>
      <c r="Q71" s="215">
        <f t="shared" si="11"/>
        <v>0</v>
      </c>
      <c r="R71" s="215">
        <f t="shared" si="11"/>
        <v>0</v>
      </c>
      <c r="S71" s="215">
        <f t="shared" si="11"/>
        <v>18700</v>
      </c>
      <c r="T71" s="215">
        <f t="shared" si="11"/>
        <v>0</v>
      </c>
      <c r="U71" s="153">
        <f t="shared" si="11"/>
        <v>0</v>
      </c>
      <c r="V71" s="215">
        <f t="shared" si="11"/>
        <v>28000</v>
      </c>
      <c r="W71" s="153">
        <f t="shared" si="11"/>
        <v>0</v>
      </c>
      <c r="X71" s="153">
        <f t="shared" si="11"/>
        <v>0</v>
      </c>
      <c r="Y71" s="153">
        <f t="shared" si="11"/>
        <v>0</v>
      </c>
      <c r="Z71" s="153">
        <f t="shared" si="11"/>
        <v>0</v>
      </c>
      <c r="AA71" s="153">
        <f t="shared" si="11"/>
        <v>0</v>
      </c>
      <c r="AB71" s="153">
        <f t="shared" si="11"/>
        <v>0</v>
      </c>
      <c r="AC71" s="153">
        <f t="shared" si="11"/>
        <v>0</v>
      </c>
      <c r="AD71" s="153">
        <f t="shared" si="11"/>
        <v>0</v>
      </c>
      <c r="AE71" s="153">
        <f t="shared" si="11"/>
        <v>0</v>
      </c>
      <c r="AF71" s="153">
        <f t="shared" si="11"/>
        <v>0</v>
      </c>
      <c r="AG71" s="153">
        <f t="shared" si="11"/>
        <v>0</v>
      </c>
      <c r="AH71" s="153">
        <f t="shared" si="11"/>
        <v>0</v>
      </c>
    </row>
    <row r="72" spans="1:35" s="158" customFormat="1" ht="15" x14ac:dyDescent="0.25">
      <c r="A72" s="157" t="s">
        <v>131</v>
      </c>
      <c r="D72" s="210">
        <f>IF((D68-D71)=0,"",(D68-D71))</f>
        <v>-13333.46</v>
      </c>
      <c r="E72" s="210">
        <f t="shared" ref="E72:G72" si="12">IF((E68-E71)=0,"",(E68-E71))</f>
        <v>-2714.75</v>
      </c>
      <c r="F72" s="210">
        <f t="shared" si="12"/>
        <v>1900</v>
      </c>
      <c r="G72" s="223">
        <f t="shared" si="12"/>
        <v>1511.7899999999972</v>
      </c>
      <c r="H72" s="223">
        <f t="shared" ref="H72" si="13">IF((H68-H71)=0,"",(H68-H71))</f>
        <v>1377.5</v>
      </c>
      <c r="I72" s="223">
        <f t="shared" ref="I72:J72" si="14">IF((I68-I71)=0,"",(I68-I71))</f>
        <v>1900</v>
      </c>
      <c r="J72" s="223">
        <f t="shared" si="14"/>
        <v>4353.7899999999972</v>
      </c>
      <c r="K72" s="223">
        <f t="shared" ref="K72" si="15">IF((K68-K71)=0,"",(K68-K71))</f>
        <v>1377.5</v>
      </c>
      <c r="L72" s="223">
        <f t="shared" ref="L72:M72" si="16">IF((L68-L71)=0,"",(L68-L71))</f>
        <v>1900</v>
      </c>
      <c r="M72" s="223">
        <f t="shared" si="16"/>
        <v>4353.7899999999972</v>
      </c>
      <c r="N72" s="223">
        <f t="shared" ref="N72" si="17">IF((N68-N71)=0,"",(N68-N71))</f>
        <v>1377.5</v>
      </c>
      <c r="O72" s="223">
        <f t="shared" ref="O72:P72" si="18">IF((O68-O71)=0,"",(O68-O71))</f>
        <v>1900</v>
      </c>
      <c r="P72" s="223">
        <f t="shared" si="18"/>
        <v>4353.7899999999972</v>
      </c>
      <c r="Q72" s="223">
        <f t="shared" ref="Q72" si="19">IF((Q68-Q71)=0,"",(Q68-Q71))</f>
        <v>1377.5</v>
      </c>
      <c r="R72" s="223">
        <f t="shared" ref="R72:S72" si="20">IF((R68-R71)=0,"",(R68-R71))</f>
        <v>1900</v>
      </c>
      <c r="S72" s="223">
        <f t="shared" si="20"/>
        <v>4353.7899999999972</v>
      </c>
      <c r="T72" s="223">
        <f t="shared" ref="T72" si="21">IF((T68-T71)=0,"",(T68-T71))</f>
        <v>1377.5</v>
      </c>
      <c r="U72" s="210">
        <f t="shared" ref="U72:V72" si="22">IF((U68-U71)=0,"",(U68-U71))</f>
        <v>1900</v>
      </c>
      <c r="V72" s="223">
        <f t="shared" si="22"/>
        <v>-2010.0000000000036</v>
      </c>
      <c r="W72" s="210" t="str">
        <f t="shared" ref="W72" si="23">IF((W68-W71)=0,"",(W68-W71))</f>
        <v/>
      </c>
      <c r="X72" s="210" t="str">
        <f t="shared" ref="X72:Y72" si="24">IF((X68-X71)=0,"",(X68-X71))</f>
        <v/>
      </c>
      <c r="Y72" s="210" t="str">
        <f t="shared" si="24"/>
        <v/>
      </c>
      <c r="Z72" s="210" t="str">
        <f t="shared" ref="Z72" si="25">IF((Z68-Z71)=0,"",(Z68-Z71))</f>
        <v/>
      </c>
      <c r="AA72" s="210" t="str">
        <f t="shared" ref="AA72:AB72" si="26">IF((AA68-AA71)=0,"",(AA68-AA71))</f>
        <v/>
      </c>
      <c r="AB72" s="210" t="str">
        <f t="shared" si="26"/>
        <v/>
      </c>
      <c r="AC72" s="210" t="str">
        <f t="shared" ref="AC72" si="27">IF((AC68-AC71)=0,"",(AC68-AC71))</f>
        <v/>
      </c>
      <c r="AD72" s="210" t="str">
        <f t="shared" ref="AD72:AE72" si="28">IF((AD68-AD71)=0,"",(AD68-AD71))</f>
        <v/>
      </c>
      <c r="AE72" s="210" t="str">
        <f t="shared" si="28"/>
        <v/>
      </c>
      <c r="AF72" s="210" t="str">
        <f t="shared" ref="AF72" si="29">IF((AF68-AF71)=0,"",(AF68-AF71))</f>
        <v/>
      </c>
      <c r="AG72" s="210" t="str">
        <f t="shared" ref="AG72:AH72" si="30">IF((AG68-AG71)=0,"",(AG68-AG71))</f>
        <v/>
      </c>
      <c r="AH72" s="210" t="str">
        <f t="shared" si="30"/>
        <v/>
      </c>
    </row>
    <row r="73" spans="1:35" ht="15" x14ac:dyDescent="0.25">
      <c r="A73" s="155"/>
      <c r="D73" s="152"/>
      <c r="E73" s="152"/>
      <c r="F73" s="152"/>
      <c r="G73" s="214"/>
      <c r="H73" s="214"/>
      <c r="I73" s="214"/>
      <c r="J73" s="214"/>
      <c r="K73" s="214"/>
      <c r="L73" s="214"/>
      <c r="M73" s="214"/>
      <c r="N73" s="214"/>
      <c r="O73" s="214"/>
      <c r="P73" s="214"/>
      <c r="Q73" s="214"/>
      <c r="R73" s="214"/>
      <c r="S73" s="214"/>
      <c r="T73" s="214"/>
      <c r="U73" s="152"/>
      <c r="V73" s="214"/>
      <c r="W73" s="152"/>
      <c r="X73" s="152"/>
      <c r="Y73" s="152"/>
      <c r="Z73" s="152"/>
      <c r="AA73" s="152"/>
      <c r="AB73" s="152"/>
      <c r="AC73" s="152"/>
      <c r="AD73" s="152"/>
      <c r="AE73" s="152"/>
      <c r="AF73" s="152"/>
      <c r="AG73" s="152"/>
      <c r="AH73" s="152"/>
    </row>
    <row r="74" spans="1:35" ht="15" x14ac:dyDescent="0.25">
      <c r="A74" s="155" t="s">
        <v>124</v>
      </c>
      <c r="D74" s="152">
        <v>0</v>
      </c>
      <c r="E74" s="152">
        <f>IF(E65&gt;Pil!$D$3,"",D77)</f>
        <v>-13333.46</v>
      </c>
      <c r="F74" s="152">
        <f>IF(F65&gt;Pil!$D$3,"",E77)</f>
        <v>-16581.5484</v>
      </c>
      <c r="G74" s="214">
        <f>IF(G65&gt;Pil!$D$3,"",F77)</f>
        <v>-15344.810336</v>
      </c>
      <c r="H74" s="214">
        <f>IF(H65&gt;Pil!$D$3,"",G77)</f>
        <v>-14446.812749440003</v>
      </c>
      <c r="I74" s="214">
        <f>IF(I65&gt;Pil!$D$3,"",H77)</f>
        <v>-13647.185259417603</v>
      </c>
      <c r="J74" s="214">
        <f>IF(J65&gt;Pil!$D$3,"",I77)</f>
        <v>-12293.072669794308</v>
      </c>
      <c r="K74" s="214">
        <f>IF(K65&gt;Pil!$D$3,"",J77)</f>
        <v>-8431.0055765860834</v>
      </c>
      <c r="L74" s="214">
        <f>IF(L65&gt;Pil!$D$3,"",K77)</f>
        <v>-7390.7457996495268</v>
      </c>
      <c r="M74" s="214">
        <f>IF(M65&gt;Pil!$D$3,"",L77)</f>
        <v>-5786.3756316355075</v>
      </c>
      <c r="N74" s="214">
        <f>IF(N65&gt;Pil!$D$3,"",M77)</f>
        <v>-1664.0406569009306</v>
      </c>
      <c r="O74" s="214">
        <f>IF(O65&gt;Pil!$D$3,"",N77)</f>
        <v>-353.10228317696783</v>
      </c>
      <c r="P74" s="214">
        <f>IF(P65&gt;Pil!$D$3,"",O77)</f>
        <v>1532.7736254959534</v>
      </c>
      <c r="Q74" s="214">
        <f>IF(Q65&gt;Pil!$D$3,"",P77)</f>
        <v>5947.8745705157889</v>
      </c>
      <c r="R74" s="214">
        <f>IF(R65&gt;Pil!$D$3,"",Q77)</f>
        <v>7563.2895533364208</v>
      </c>
      <c r="S74" s="214">
        <f>IF(S65&gt;Pil!$D$3,"",R77)</f>
        <v>9765.8211354698778</v>
      </c>
      <c r="T74" s="214">
        <f>IF(T65&gt;Pil!$D$3,"",S77)</f>
        <v>14510.24398088867</v>
      </c>
      <c r="U74" s="152">
        <f>IF(U65&gt;Pil!$D$3,"",T77)</f>
        <v>16468.153740124217</v>
      </c>
      <c r="V74" s="214">
        <f>IF(V65&gt;Pil!$D$3,"",U77)</f>
        <v>19026.879889729185</v>
      </c>
      <c r="W74" s="152" t="str">
        <f>IF(W65&gt;Pil!$D$3,"",V77)</f>
        <v/>
      </c>
      <c r="X74" s="152" t="str">
        <f>IF(X65&gt;Pil!$D$3,"",W77)</f>
        <v/>
      </c>
      <c r="Y74" s="152" t="str">
        <f>IF(Y65&gt;Pil!$D$3,"",X77)</f>
        <v/>
      </c>
      <c r="Z74" s="152" t="str">
        <f>IF(Z65&gt;Pil!$D$3,"",Y77)</f>
        <v/>
      </c>
      <c r="AA74" s="152" t="str">
        <f>IF(AA65&gt;Pil!$D$3,"",Z77)</f>
        <v/>
      </c>
      <c r="AB74" s="152" t="str">
        <f>IF(AB65&gt;Pil!$D$3,"",AA77)</f>
        <v/>
      </c>
      <c r="AC74" s="152" t="str">
        <f>IF(AC65&gt;Pil!$D$3,"",AB77)</f>
        <v/>
      </c>
      <c r="AD74" s="152" t="str">
        <f>IF(AD65&gt;Pil!$D$3,"",AC77)</f>
        <v/>
      </c>
      <c r="AE74" s="152" t="str">
        <f>IF(AE65&gt;Pil!$D$3,"",AD77)</f>
        <v/>
      </c>
      <c r="AF74" s="152" t="str">
        <f>IF(AF65&gt;Pil!$D$3,"",AE77)</f>
        <v/>
      </c>
      <c r="AG74" s="152" t="str">
        <f>IF(AG65&gt;Pil!$D$3,"",AF77)</f>
        <v/>
      </c>
      <c r="AH74" s="152" t="str">
        <f>IF(AH65&gt;Pil!$D$3,"",AG77)</f>
        <v/>
      </c>
    </row>
    <row r="75" spans="1:35" ht="15" x14ac:dyDescent="0.25">
      <c r="A75" s="155" t="str">
        <f>A72</f>
        <v>De enkelte års likviditetsbidrag</v>
      </c>
      <c r="D75" s="152">
        <f>D72</f>
        <v>-13333.46</v>
      </c>
      <c r="E75" s="152">
        <f>IF(E65&gt;Pil!$D$3,"",E72)</f>
        <v>-2714.75</v>
      </c>
      <c r="F75" s="152">
        <f>IF(F65&gt;Pil!$D$3,"",F72)</f>
        <v>1900</v>
      </c>
      <c r="G75" s="214">
        <f>IF(G65&gt;Pil!$D$3,"",G72)</f>
        <v>1511.7899999999972</v>
      </c>
      <c r="H75" s="214">
        <f>IF(H65&gt;Pil!$D$3,"",H72)</f>
        <v>1377.5</v>
      </c>
      <c r="I75" s="214">
        <f>IF(I65&gt;Pil!$D$3,"",I72)</f>
        <v>1900</v>
      </c>
      <c r="J75" s="214">
        <f>IF(J65&gt;Pil!$D$3,"",J72)</f>
        <v>4353.7899999999972</v>
      </c>
      <c r="K75" s="214">
        <f>IF(K65&gt;Pil!$D$3,"",K72)</f>
        <v>1377.5</v>
      </c>
      <c r="L75" s="214">
        <f>IF(L65&gt;Pil!$D$3,"",L72)</f>
        <v>1900</v>
      </c>
      <c r="M75" s="214">
        <f>IF(M65&gt;Pil!$D$3,"",M72)</f>
        <v>4353.7899999999972</v>
      </c>
      <c r="N75" s="214">
        <f>IF(N65&gt;Pil!$D$3,"",N72)</f>
        <v>1377.5</v>
      </c>
      <c r="O75" s="214">
        <f>IF(O65&gt;Pil!$D$3,"",O72)</f>
        <v>1900</v>
      </c>
      <c r="P75" s="214">
        <f>IF(P65&gt;Pil!$D$3,"",P72)</f>
        <v>4353.7899999999972</v>
      </c>
      <c r="Q75" s="214">
        <f>IF(Q65&gt;Pil!$D$3,"",Q72)</f>
        <v>1377.5</v>
      </c>
      <c r="R75" s="214">
        <f>IF(R65&gt;Pil!$D$3,"",R72)</f>
        <v>1900</v>
      </c>
      <c r="S75" s="214">
        <f>IF(S65&gt;Pil!$D$3,"",S72)</f>
        <v>4353.7899999999972</v>
      </c>
      <c r="T75" s="214">
        <f>IF(T65&gt;Pil!$D$3,"",T72)</f>
        <v>1377.5</v>
      </c>
      <c r="U75" s="152">
        <f>IF(U65&gt;Pil!$D$3,"",U72)</f>
        <v>1900</v>
      </c>
      <c r="V75" s="214">
        <f>IF(V65&gt;Pil!$D$3,"",V72)</f>
        <v>-2010.0000000000036</v>
      </c>
      <c r="W75" s="152" t="str">
        <f>IF(W65&gt;Pil!$D$3,"",W72)</f>
        <v/>
      </c>
      <c r="X75" s="152" t="str">
        <f>IF(X65&gt;Pil!$D$3,"",X72)</f>
        <v/>
      </c>
      <c r="Y75" s="152" t="str">
        <f>IF(Y65&gt;Pil!$D$3,"",Y72)</f>
        <v/>
      </c>
      <c r="Z75" s="152" t="str">
        <f>IF(Z65&gt;Pil!$D$3,"",Z72)</f>
        <v/>
      </c>
      <c r="AA75" s="152" t="str">
        <f>IF(AA65&gt;Pil!$D$3,"",AA72)</f>
        <v/>
      </c>
      <c r="AB75" s="152" t="str">
        <f>IF(AB65&gt;Pil!$D$3,"",AB72)</f>
        <v/>
      </c>
      <c r="AC75" s="152" t="str">
        <f>IF(AC65&gt;Pil!$D$3,"",AC72)</f>
        <v/>
      </c>
      <c r="AD75" s="152" t="str">
        <f>IF(AD65&gt;Pil!$D$3,"",AD72)</f>
        <v/>
      </c>
      <c r="AE75" s="152" t="str">
        <f>IF(AE65&gt;Pil!$D$3,"",AE72)</f>
        <v/>
      </c>
      <c r="AF75" s="152" t="str">
        <f>IF(AF65&gt;Pil!$D$3,"",AF72)</f>
        <v/>
      </c>
      <c r="AG75" s="152" t="str">
        <f>IF(AG65&gt;Pil!$D$3,"",AG72)</f>
        <v/>
      </c>
      <c r="AH75" s="152" t="str">
        <f>IF(AH65&gt;Pil!$D$3,"",AH72)</f>
        <v/>
      </c>
    </row>
    <row r="76" spans="1:35" ht="15" x14ac:dyDescent="0.25">
      <c r="A76" s="156" t="s">
        <v>125</v>
      </c>
      <c r="B76" s="9"/>
      <c r="C76" s="9"/>
      <c r="D76" s="153">
        <f>D74*Pil!$D$2</f>
        <v>0</v>
      </c>
      <c r="E76" s="153">
        <f>IF(E65&gt;Pil!$D$3,"",E74*Pil!$D$2)</f>
        <v>-533.33839999999998</v>
      </c>
      <c r="F76" s="153">
        <f>IF(F65&gt;Pil!$D$3,"",F74*Pil!$D$2)</f>
        <v>-663.26193599999999</v>
      </c>
      <c r="G76" s="215">
        <f>IF(G65&gt;Pil!$D$3,"",G74*Pil!$D$2)</f>
        <v>-613.79241344000002</v>
      </c>
      <c r="H76" s="215">
        <f>IF(H65&gt;Pil!$D$3,"",H74*Pil!$D$2)</f>
        <v>-577.87250997760009</v>
      </c>
      <c r="I76" s="215">
        <f>IF(I65&gt;Pil!$D$3,"",I74*Pil!$D$2)</f>
        <v>-545.88741037670411</v>
      </c>
      <c r="J76" s="215">
        <f>IF(J65&gt;Pil!$D$3,"",J74*Pil!$D$2)</f>
        <v>-491.72290679177235</v>
      </c>
      <c r="K76" s="215">
        <f>IF(K65&gt;Pil!$D$3,"",K74*Pil!$D$2)</f>
        <v>-337.24022306344335</v>
      </c>
      <c r="L76" s="215">
        <f>IF(L65&gt;Pil!$D$3,"",L74*Pil!$D$2)</f>
        <v>-295.62983198598107</v>
      </c>
      <c r="M76" s="215">
        <f>IF(M65&gt;Pil!$D$3,"",M74*Pil!$D$2)</f>
        <v>-231.45502526542032</v>
      </c>
      <c r="N76" s="215">
        <f>IF(N65&gt;Pil!$D$3,"",N74*Pil!$D$2)</f>
        <v>-66.561626276037231</v>
      </c>
      <c r="O76" s="215">
        <f>IF(O65&gt;Pil!$D$3,"",O74*Pil!$D$2)</f>
        <v>-14.124091327078714</v>
      </c>
      <c r="P76" s="215">
        <f>IF(P65&gt;Pil!$D$3,"",P74*Pil!$D$2)</f>
        <v>61.310945019838137</v>
      </c>
      <c r="Q76" s="215">
        <f>IF(Q65&gt;Pil!$D$3,"",Q74*Pil!$D$2)</f>
        <v>237.91498282063156</v>
      </c>
      <c r="R76" s="215">
        <f>IF(R65&gt;Pil!$D$3,"",R74*Pil!$D$2)</f>
        <v>302.53158213345682</v>
      </c>
      <c r="S76" s="215">
        <f>IF(S65&gt;Pil!$D$3,"",S74*Pil!$D$2)</f>
        <v>390.63284541879511</v>
      </c>
      <c r="T76" s="215">
        <f>IF(T65&gt;Pil!$D$3,"",T74*Pil!$D$2)</f>
        <v>580.40975923554686</v>
      </c>
      <c r="U76" s="153">
        <f>IF(U65&gt;Pil!$D$3,"",U74*Pil!$D$2)</f>
        <v>658.72614960496867</v>
      </c>
      <c r="V76" s="215">
        <f>IF(V65&gt;Pil!$D$3,"",V74*Pil!$D$2)</f>
        <v>761.07519558916738</v>
      </c>
      <c r="W76" s="153" t="str">
        <f>IF(W65&gt;Pil!$D$3,"",W74*Pil!$D$2)</f>
        <v/>
      </c>
      <c r="X76" s="153" t="str">
        <f>IF(X65&gt;Pil!$D$3,"",X74*Pil!$D$2)</f>
        <v/>
      </c>
      <c r="Y76" s="153" t="str">
        <f>IF(Y65&gt;Pil!$D$3,"",Y74*Pil!$D$2)</f>
        <v/>
      </c>
      <c r="Z76" s="153" t="str">
        <f>IF(Z65&gt;Pil!$D$3,"",Z74*Pil!$D$2)</f>
        <v/>
      </c>
      <c r="AA76" s="153" t="str">
        <f>IF(AA65&gt;Pil!$D$3,"",AA74*Pil!$D$2)</f>
        <v/>
      </c>
      <c r="AB76" s="153" t="str">
        <f>IF(AB65&gt;Pil!$D$3,"",AB74*Pil!$D$2)</f>
        <v/>
      </c>
      <c r="AC76" s="153" t="str">
        <f>IF(AC65&gt;Pil!$D$3,"",AC74*Pil!$D$2)</f>
        <v/>
      </c>
      <c r="AD76" s="153" t="str">
        <f>IF(AD65&gt;Pil!$D$3,"",AD74*Pil!$D$2)</f>
        <v/>
      </c>
      <c r="AE76" s="153" t="str">
        <f>IF(AE65&gt;Pil!$D$3,"",AE74*Pil!$D$2)</f>
        <v/>
      </c>
      <c r="AF76" s="153" t="str">
        <f>IF(AF65&gt;Pil!$D$3,"",AF74*Pil!$D$2)</f>
        <v/>
      </c>
      <c r="AG76" s="153" t="str">
        <f>IF(AG65&gt;Pil!$D$3,"",AG74*Pil!$D$2)</f>
        <v/>
      </c>
      <c r="AH76" s="153" t="str">
        <f>IF(AH65&gt;Pil!$D$3,"",AH74*Pil!$D$2)</f>
        <v/>
      </c>
    </row>
    <row r="77" spans="1:35" ht="15" x14ac:dyDescent="0.25">
      <c r="A77" s="211" t="s">
        <v>130</v>
      </c>
      <c r="B77" s="8"/>
      <c r="C77" s="8"/>
      <c r="D77" s="212">
        <f>IF(SUM(D74:D76)=0,"",SUM(D74:D76))</f>
        <v>-13333.46</v>
      </c>
      <c r="E77" s="212">
        <f>IF(SUM(E74:E76)=0,"",SUM(E74:E76))</f>
        <v>-16581.5484</v>
      </c>
      <c r="F77" s="212">
        <f t="shared" ref="F77:Z77" si="31">IF(SUM(F74:F76)=0,"",SUM(F74:F76))</f>
        <v>-15344.810336</v>
      </c>
      <c r="G77" s="224">
        <f t="shared" si="31"/>
        <v>-14446.812749440003</v>
      </c>
      <c r="H77" s="224">
        <f t="shared" si="31"/>
        <v>-13647.185259417603</v>
      </c>
      <c r="I77" s="224">
        <f t="shared" si="31"/>
        <v>-12293.072669794308</v>
      </c>
      <c r="J77" s="224">
        <f t="shared" si="31"/>
        <v>-8431.0055765860834</v>
      </c>
      <c r="K77" s="224">
        <f t="shared" si="31"/>
        <v>-7390.7457996495268</v>
      </c>
      <c r="L77" s="224">
        <f t="shared" si="31"/>
        <v>-5786.3756316355075</v>
      </c>
      <c r="M77" s="224">
        <f t="shared" si="31"/>
        <v>-1664.0406569009306</v>
      </c>
      <c r="N77" s="224">
        <f t="shared" si="31"/>
        <v>-353.10228317696783</v>
      </c>
      <c r="O77" s="224">
        <f t="shared" si="31"/>
        <v>1532.7736254959534</v>
      </c>
      <c r="P77" s="224">
        <f t="shared" si="31"/>
        <v>5947.8745705157889</v>
      </c>
      <c r="Q77" s="224">
        <f t="shared" si="31"/>
        <v>7563.2895533364208</v>
      </c>
      <c r="R77" s="224">
        <f t="shared" si="31"/>
        <v>9765.8211354698778</v>
      </c>
      <c r="S77" s="224">
        <f t="shared" si="31"/>
        <v>14510.24398088867</v>
      </c>
      <c r="T77" s="224">
        <f t="shared" si="31"/>
        <v>16468.153740124217</v>
      </c>
      <c r="U77" s="212">
        <f t="shared" si="31"/>
        <v>19026.879889729185</v>
      </c>
      <c r="V77" s="224">
        <f t="shared" si="31"/>
        <v>17777.95508531835</v>
      </c>
      <c r="W77" s="212" t="str">
        <f t="shared" si="31"/>
        <v/>
      </c>
      <c r="X77" s="212" t="str">
        <f t="shared" si="31"/>
        <v/>
      </c>
      <c r="Y77" s="212" t="str">
        <f t="shared" si="31"/>
        <v/>
      </c>
      <c r="Z77" s="212" t="str">
        <f t="shared" si="31"/>
        <v/>
      </c>
      <c r="AA77" s="212" t="str">
        <f t="shared" ref="AA77:AH77" si="32">IF(SUM(AA74:AA76)=0,"",SUM(AA74:AA76))</f>
        <v/>
      </c>
      <c r="AB77" s="212" t="str">
        <f t="shared" si="32"/>
        <v/>
      </c>
      <c r="AC77" s="212" t="str">
        <f t="shared" si="32"/>
        <v/>
      </c>
      <c r="AD77" s="212" t="str">
        <f t="shared" si="32"/>
        <v/>
      </c>
      <c r="AE77" s="212" t="str">
        <f t="shared" si="32"/>
        <v/>
      </c>
      <c r="AF77" s="212" t="str">
        <f t="shared" si="32"/>
        <v/>
      </c>
      <c r="AG77" s="212" t="str">
        <f t="shared" si="32"/>
        <v/>
      </c>
      <c r="AH77" s="212" t="str">
        <f t="shared" si="32"/>
        <v/>
      </c>
    </row>
    <row r="78" spans="1:35" x14ac:dyDescent="0.2">
      <c r="A78" s="227">
        <f>NPV(Pil!D2,Likviditet!D75:V75)</f>
        <v>8438.1716963358576</v>
      </c>
      <c r="B78" s="119" t="s">
        <v>129</v>
      </c>
    </row>
  </sheetData>
  <printOptions gridLines="1"/>
  <pageMargins left="0.39370078740157483" right="0.39370078740157483" top="0.74803149606299213" bottom="0.74803149606299213" header="0.31496062992125984" footer="0.31496062992125984"/>
  <pageSetup paperSize="8" scale="81" pageOrder="overThenDown" orientation="landscape" r:id="rId1"/>
  <headerFooter>
    <oddFooter>&amp;L&amp;D&amp;C&amp;F&amp;RSide &amp;P af &amp;N</oddFooter>
  </headerFooter>
  <rowBreaks count="1" manualBreakCount="1">
    <brk id="61"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ublishingRollupImage xmlns="http://schemas.microsoft.com/sharepoint/v3" xsi:nil="true"/>
    <Revisionsdato xmlns="5aa14257-579e-4a1f-bbbb-3c8dd7393476">2009-12-14T09:45:00+00:00</Revisionsdato>
    <DynamicPublishingContent5 xmlns="http://schemas.microsoft.com/sharepoint/v3" xsi:nil="true"/>
    <PublishingContactEmail xmlns="http://schemas.microsoft.com/sharepoint/v3" xsi:nil="true"/>
    <HeaderStyleDefinitions xmlns="http://schemas.microsoft.com/sharepoint/v3" xsi:nil="true"/>
    <DynamicPublishingContent4 xmlns="http://schemas.microsoft.com/sharepoint/v3" xsi:nil="true"/>
    <PublishingVariationRelationshipLinkFieldID xmlns="http://schemas.microsoft.com/sharepoint/v3">
      <Url xmlns="http://schemas.microsoft.com/sharepoint/v3" xsi:nil="true"/>
      <Description xmlns="http://schemas.microsoft.com/sharepoint/v3" xsi:nil="true"/>
    </PublishingVariationRelationshipLinkFieldID>
    <PublishingPageContent xmlns="http://schemas.microsoft.com/sharepoint/v3" xsi:nil="true"/>
    <Bekraeftelsesdato xmlns="5aa14257-579e-4a1f-bbbb-3c8dd7393476">2009-12-14T09:45:00+00:00</Bekraeftelsesdato>
    <DynamicPublishingContent1 xmlns="http://schemas.microsoft.com/sharepoint/v3" xsi:nil="true"/>
    <PublishingVariationGroupID xmlns="http://schemas.microsoft.com/sharepoint/v3" xsi:nil="true"/>
    <ArticleStartDate xmlns="http://schemas.microsoft.com/sharepoint/v3">2009-08-03T22:00:00+00:00</ArticleStartDate>
    <Listekode xmlns="5aa14257-579e-4a1f-bbbb-3c8dd7393476" xsi:nil="true"/>
    <DynamicPublishingContent0 xmlns="http://schemas.microsoft.com/sharepoint/v3" xsi:nil="true"/>
    <ArticleByLine xmlns="http://schemas.microsoft.com/sharepoint/v3" xsi:nil="true"/>
    <PublishingImageCaption xmlns="http://schemas.microsoft.com/sharepoint/v3" xsi:nil="true"/>
    <Forfattere xmlns="5aa14257-579e-4a1f-bbbb-3c8dd7393476">
      <UserInfo>
        <DisplayName>i:0e.t|dlbr idp|lcsol@prod.dli</DisplayName>
        <AccountId>15709</AccountId>
        <AccountType/>
      </UserInfo>
    </Forfattere>
    <DynamicPublishingContent3 xmlns="http://schemas.microsoft.com/sharepoint/v3" xsi:nil="true"/>
    <Sorteringsorden xmlns="5aa14257-579e-4a1f-bbbb-3c8dd7393476" xsi:nil="true"/>
    <Audience xmlns="http://schemas.microsoft.com/sharepoint/v3" xsi:nil="true"/>
    <PublishingPageImage xmlns="http://schemas.microsoft.com/sharepoint/v3" xsi:nil="true"/>
    <DynamicPublishingContent2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mlns="http://schemas.microsoft.com/sharepoint/v3" xsi:nil="true"/>
      <Description xmlns="http://schemas.microsoft.com/sharepoint/v3" xsi:nil="true"/>
    </PublishingContactPicture>
    <Informationsserie xmlns="5aa14257-579e-4a1f-bbbb-3c8dd7393476" xsi:nil="tru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Noegleord xmlns="5aa14257-579e-4a1f-bbbb-3c8dd7393476" xsi:nil="true"/>
    <Comments xmlns="http://schemas.microsoft.com/sharepoint/v3" xsi:nil="true"/>
    <Nummer xmlns="5aa14257-579e-4a1f-bbbb-3c8dd7393476" xsi:nil="true"/>
    <EnclosureFor xmlns="648500b6-b345-4b1f-b623-f2bf6ff926ca">
      <Url xsi:nil="true"/>
      <Description xsi:nil="true"/>
    </EnclosureFor>
    <Ansvarligafdeling xmlns="648500b6-b345-4b1f-b623-f2bf6ff926ca">33</Ansvarligafdeling>
    <Arkiveringsdato xmlns="648500b6-b345-4b1f-b623-f2bf6ff926ca">2016-10-07T22:00:00+00:00</Arkiveringsdato>
    <HideInRollups xmlns="648500b6-b345-4b1f-b623-f2bf6ff926ca">true</HideInRollups>
    <NetSkabelonValue xmlns="648500b6-b345-4b1f-b623-f2bf6ff926ca" xsi:nil="true"/>
    <IsHiddenFromRollup xmlns="648500b6-b345-4b1f-b623-f2bf6ff926ca">1</IsHiddenFromRollup>
    <Afsender xmlns="648500b6-b345-4b1f-b623-f2bf6ff926ca">2</Afsender>
    <GammelURL xmlns="648500b6-b345-4b1f-b623-f2bf6ff926ca">/planteavl/informationsserier/info-planter/bioenergi-kalkuler-b1.xls</GammelURL>
    <Rettighedsgruppe xmlns="648500b6-b345-4b1f-b623-f2bf6ff926ca">1</Rettighedsgruppe>
    <Ingen_x0020_besked_x0020_ved_x0020_arkivering xmlns="648500b6-b345-4b1f-b623-f2bf6ff926ca">true</Ingen_x0020_besked_x0020_ved_x0020_arkivering>
    <PermalinkID xmlns="648500b6-b345-4b1f-b623-f2bf6ff926ca">300db2d4-0a96-4759-8449-29cf8471fa0a</PermalinkID>
    <DynamicPublishingContent11 xmlns="http://schemas.microsoft.com/sharepoint/v3" xsi:nil="true"/>
    <DynamicPublishingContent14 xmlns="http://schemas.microsoft.com/sharepoint/v3" xsi:nil="true"/>
    <DynamicPublishingContent12 xmlns="http://schemas.microsoft.com/sharepoint/v3" xsi:nil="true"/>
    <Projekter xmlns="648500b6-b345-4b1f-b623-f2bf6ff926ca" xsi:nil="true"/>
    <DynamicPublishingContent7 xmlns="http://schemas.microsoft.com/sharepoint/v3" xsi:nil="true"/>
    <DynamicPublishingContent6 xmlns="http://schemas.microsoft.com/sharepoint/v3" xsi:nil="true"/>
    <HitCount xmlns="648500b6-b345-4b1f-b623-f2bf6ff926ca">0</HitCount>
    <DynamicPublishingContent13 xmlns="http://schemas.microsoft.com/sharepoint/v3" xsi:nil="true"/>
    <WebInfoLawCodes xmlns="648500b6-b345-4b1f-b623-f2bf6ff926ca" xsi:nil="true"/>
    <TaksonomiTaxHTField0 xmlns="648500b6-b345-4b1f-b623-f2bf6ff926ca">
      <Terms xmlns="http://schemas.microsoft.com/office/infopath/2007/PartnerControls"/>
    </TaksonomiTaxHTField0>
    <WebInfoMultiSelect xmlns="648500b6-b345-4b1f-b623-f2bf6ff926ca" xsi:nil="true"/>
    <FinanceYear xmlns="648500b6-b345-4b1f-b623-f2bf6ff926ca" xsi:nil="true"/>
    <DynamicPublishingContent9 xmlns="http://schemas.microsoft.com/sharepoint/v3" xsi:nil="true"/>
    <DynamicPublishingContent10 xmlns="http://schemas.microsoft.com/sharepoint/v3" xsi:nil="true"/>
    <Bevillingsgivere xmlns="648500b6-b345-4b1f-b623-f2bf6ff926ca" xsi:nil="true"/>
    <DynamicPublishingContent8 xmlns="http://schemas.microsoft.com/sharepoint/v3" xsi:nil="true"/>
    <WebInfoSubjects xmlns="648500b6-b345-4b1f-b623-f2bf6ff926ca">8;#Energi;#14;#Planteavl</WebInfoSubjects>
    <TaxCatchAll xmlns="303eeafb-7dff-46db-9396-e9c651f530ea"/>
    <_dlc_DocId xmlns="303eeafb-7dff-46db-9396-e9c651f530ea">LBINFO-2348-7</_dlc_DocId>
    <_dlc_DocIdUrl xmlns="303eeafb-7dff-46db-9396-e9c651f530ea">
      <Url>https://www.landbrugsinfo.dk/Planteavl/Afgroeder/Energiafgroeder/pil-energiskov/_layouts/DocIdRedir.aspx?ID=LBINFO-2348-7</Url>
      <Description>LBINFO-2348-7</Description>
    </_dlc_DocIdUrl>
    <Afrapportering xmlns="648500b6-b345-4b1f-b623-f2bf6ff926ca" xsi:nil="true"/>
    <Skribenter xmlns="5aa14257-579e-4a1f-bbbb-3c8dd7393476">
      <UserInfo>
        <DisplayName/>
        <AccountId xsi:nil="true"/>
        <AccountType/>
      </UserInfo>
    </Skribenter>
    <Kontaktpersoner xmlns="5aa14257-579e-4a1f-bbbb-3c8dd7393476">
      <UserInfo>
        <DisplayName/>
        <AccountId xsi:nil="true"/>
        <AccountType/>
      </UserInfo>
    </Kontaktpersoner>
    <ProjectID xmlns="648500b6-b345-4b1f-b623-f2bf6ff926c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Landbrugsinfo Binær Fil" ma:contentTypeID="0x010100C568DB52D9D0A14D9B2FDCC96666E9F2007948130EC3DB064584E219954237AF3900242457EFB8B24247815D688C526CD44D00C26A9DBCB02B5C4DA1F017B836C045C00060750ADE2E6249BABB5C6118FC133DE800AF2E6DC7107240CAAE62CB7A7C0C310000586D4A605901194BBD6F002EBD82FD17" ma:contentTypeVersion="97" ma:contentTypeDescription="Contenttype til binære filer der bliver publiceret på Landbrugsinfo" ma:contentTypeScope="" ma:versionID="8325ad988d075994f55fb18231a79291">
  <xsd:schema xmlns:xsd="http://www.w3.org/2001/XMLSchema" xmlns:xs="http://www.w3.org/2001/XMLSchema" xmlns:p="http://schemas.microsoft.com/office/2006/metadata/properties" xmlns:ns1="http://schemas.microsoft.com/sharepoint/v3" xmlns:ns2="648500b6-b345-4b1f-b623-f2bf6ff926ca" xmlns:ns3="5aa14257-579e-4a1f-bbbb-3c8dd7393476" xmlns:ns4="303eeafb-7dff-46db-9396-e9c651f530ea" targetNamespace="http://schemas.microsoft.com/office/2006/metadata/properties" ma:root="true" ma:fieldsID="ea0b29ca38af704ec756f014ec83a9a9" ns1:_="" ns2:_="" ns3:_="" ns4:_="">
    <xsd:import namespace="http://schemas.microsoft.com/sharepoint/v3"/>
    <xsd:import namespace="648500b6-b345-4b1f-b623-f2bf6ff926ca"/>
    <xsd:import namespace="5aa14257-579e-4a1f-bbbb-3c8dd7393476"/>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2: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2:Projekter" minOccurs="0"/>
                <xsd:element ref="ns2:WebInfoSubjects" minOccurs="0"/>
                <xsd:element ref="ns2:HitCount" minOccurs="0"/>
                <xsd:element ref="ns2:PermalinkID" minOccurs="0"/>
                <xsd:element ref="ns2:WebInfoMultiSelect" minOccurs="0"/>
                <xsd:element ref="ns4:_dlc_DocId" minOccurs="0"/>
                <xsd:element ref="ns4:_dlc_DocIdUrl" minOccurs="0"/>
                <xsd:element ref="ns4: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2:TaksonomiTaxHTField0" minOccurs="0"/>
                <xsd:element ref="ns4:TaxCatchAll" minOccurs="0"/>
                <xsd:element ref="ns4:TaxCatchAllLabel" minOccurs="0"/>
                <xsd:element ref="ns2:Bevillingsgivere" minOccurs="0"/>
                <xsd:element ref="ns2:FinanceYear" minOccurs="0"/>
                <xsd:element ref="ns2:WebInfoLawCodes" minOccurs="0"/>
                <xsd:element ref="ns2:Afrapportering" minOccurs="0"/>
                <xsd:element ref="ns3:Kontaktpersoner" minOccurs="0"/>
                <xsd:element ref="ns3:Skribenter" minOccurs="0"/>
                <xsd:element ref="ns2:Projec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internalName="PublishingStartDate">
      <xsd:simpleType>
        <xsd:restriction base="dms:Unknown"/>
      </xsd:simpleType>
    </xsd:element>
    <xsd:element name="PublishingExpirationDate" ma:index="10" nillable="true" ma:displayName="Slutdato for planlægning"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element name="DynamicPublishingContent0" ma:index="41" nillable="true" ma:displayName="Dynamisk sideindhold (1)" ma:hidden="true" ma:internalName="DynamicPublishingContent0">
      <xsd:simpleType>
        <xsd:restriction base="dms:Unknown"/>
      </xsd:simpleType>
    </xsd:element>
    <xsd:element name="DynamicPublishingContent1" ma:index="42" nillable="true" ma:displayName="Dynamisk sideindhold (2)" ma:hidden="true" ma:internalName="DynamicPublishingContent1">
      <xsd:simpleType>
        <xsd:restriction base="dms:Unknown"/>
      </xsd:simpleType>
    </xsd:element>
    <xsd:element name="DynamicPublishingContent2" ma:index="43" nillable="true" ma:displayName="Dynamisk sideindhold (3)" ma:hidden="true" ma:internalName="DynamicPublishingContent2">
      <xsd:simpleType>
        <xsd:restriction base="dms:Unknown"/>
      </xsd:simpleType>
    </xsd:element>
    <xsd:element name="DynamicPublishingContent3" ma:index="44" nillable="true" ma:displayName="Dynamisk sideindhold (4)" ma:hidden="true" ma:internalName="DynamicPublishingContent3">
      <xsd:simpleType>
        <xsd:restriction base="dms:Unknown"/>
      </xsd:simpleType>
    </xsd:element>
    <xsd:element name="DynamicPublishingContent4" ma:index="45" nillable="true" ma:displayName="Dynamisk sideindhold (5)" ma:hidden="true" ma:internalName="DynamicPublishingContent4">
      <xsd:simpleType>
        <xsd:restriction base="dms:Unknown"/>
      </xsd:simpleType>
    </xsd:element>
    <xsd:element name="DynamicPublishingContent5" ma:index="46" nillable="true" ma:displayName="Dynamisk sideindhold (6)" ma:hidden="true" ma:internalName="DynamicPublishingContent5">
      <xsd:simpleType>
        <xsd:restriction base="dms:Unknown"/>
      </xsd:simpleType>
    </xsd:element>
    <xsd:element name="DynamicPublishingContent6" ma:index="60" nillable="true" ma:displayName="Dynamisk sideindhold (7)" ma:hidden="true" ma:internalName="DynamicPublishingContent6">
      <xsd:simpleType>
        <xsd:restriction base="dms:Unknown"/>
      </xsd:simpleType>
    </xsd:element>
    <xsd:element name="DynamicPublishingContent7" ma:index="61" nillable="true" ma:displayName="Dynamisk sideindhold (8)" ma:hidden="true" ma:internalName="DynamicPublishingContent7">
      <xsd:simpleType>
        <xsd:restriction base="dms:Unknown"/>
      </xsd:simpleType>
    </xsd:element>
    <xsd:element name="DynamicPublishingContent8" ma:index="62" nillable="true" ma:displayName="Dynamisk sideindhold (9)" ma:hidden="true" ma:internalName="DynamicPublishingContent8">
      <xsd:simpleType>
        <xsd:restriction base="dms:Unknown"/>
      </xsd:simpleType>
    </xsd:element>
    <xsd:element name="DynamicPublishingContent9" ma:index="63" nillable="true" ma:displayName="Dynamisk sideindhold (10)" ma:hidden="true" ma:internalName="DynamicPublishingContent9">
      <xsd:simpleType>
        <xsd:restriction base="dms:Unknown"/>
      </xsd:simpleType>
    </xsd:element>
    <xsd:element name="DynamicPublishingContent10" ma:index="64" nillable="true" ma:displayName="Dynamisk sideindhold (11)" ma:hidden="true" ma:internalName="DynamicPublishingContent10">
      <xsd:simpleType>
        <xsd:restriction base="dms:Unknown"/>
      </xsd:simpleType>
    </xsd:element>
    <xsd:element name="DynamicPublishingContent11" ma:index="65" nillable="true" ma:displayName="Dynamisk sideindhold (12)" ma:hidden="true" ma:internalName="DynamicPublishingContent11">
      <xsd:simpleType>
        <xsd:restriction base="dms:Unknown"/>
      </xsd:simpleType>
    </xsd:element>
    <xsd:element name="DynamicPublishingContent12" ma:index="66" nillable="true" ma:displayName="Dynamisk sideindhold (13)" ma:hidden="true" ma:internalName="DynamicPublishingContent12">
      <xsd:simpleType>
        <xsd:restriction base="dms:Unknown"/>
      </xsd:simpleType>
    </xsd:element>
    <xsd:element name="DynamicPublishingContent13" ma:index="67" nillable="true" ma:displayName="Dynamisk sideindhold (14)" ma:hidden="true" ma:internalName="DynamicPublishingContent13">
      <xsd:simpleType>
        <xsd:restriction base="dms:Unknown"/>
      </xsd:simpleType>
    </xsd:element>
    <xsd:element name="DynamicPublishingContent14" ma:index="68"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8500b6-b345-4b1f-b623-f2bf6ff926ca"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Arkiveringsdato" ma:index="37" ma:displayName="Arkiveringsdato" ma:format="DateOnly" ma:internalName="Arkiveringsdato">
      <xsd:simpleType>
        <xsd:restriction base="dms:DateTime"/>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element name="Projekter" ma:index="51" nillable="true" ma:displayName="Projekter" ma:list="{ecf07d35-95fb-4bda-ad72-e46544058ec2}" ma:internalName="Projekter" ma:showField="LinkTitleNoMenu" ma:web="{303eeafb-7dff-46db-9396-e9c651f530ea}">
      <xsd:simpleType>
        <xsd:restriction base="dms:Unknown"/>
      </xsd:simpleType>
    </xsd:element>
    <xsd:element name="WebInfoSubjects" ma:index="52"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3" nillable="true" ma:displayName="HitCount (system)" ma:decimals="0" ma:default="0" ma:description="Antal gange et dokument er set af en bruger" ma:internalName="HitCount" ma:readOnly="false">
      <xsd:simpleType>
        <xsd:restriction base="dms:Number"/>
      </xsd:simpleType>
    </xsd:element>
    <xsd:element name="PermalinkID" ma:index="55" nillable="true" ma:displayName="Permalink ID" ma:description="Unik ID for artiklen som kan benyttes til permalink" ma:hidden="true" ma:internalName="PermalinkID" ma:readOnly="false">
      <xsd:simpleType>
        <xsd:restriction base="dms:Text">
          <xsd:maxLength value="255"/>
        </xsd:restriction>
      </xsd:simpleType>
    </xsd:element>
    <xsd:element name="WebInfoMultiSelect" ma:index="56" nillable="true" ma:displayName="Tilvalg" ma:description="Mulighed for et antal tilvalg gemt i et samlet felt." ma:internalName="WebInfoMultiSelect">
      <xsd:simpleType>
        <xsd:restriction base="dms:Unknown"/>
      </xsd:simpleType>
    </xsd:element>
    <xsd:element name="TaksonomiTaxHTField0" ma:index="69"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3"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4" nillable="true" ma:displayName="Bevillingsår" ma:decimals="0" ma:internalName="FinanceYear">
      <xsd:simpleType>
        <xsd:restriction base="dms:Number"/>
      </xsd:simpleType>
    </xsd:element>
    <xsd:element name="WebInfoLawCodes" ma:index="75"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6" nillable="true" ma:displayName="Afrapportering" ma:list="{126d356a-4f5c-4bbb-91a6-e07af1934e19}" ma:internalName="Afrapportering" ma:showField="LinkTitleNoMenu" ma:web="{303eeafb-7dff-46db-9396-e9c651f530ea}">
      <xsd:simpleType>
        <xsd:restriction base="dms:Unknown"/>
      </xsd:simpleType>
    </xsd:element>
    <xsd:element name="ProjectID" ma:index="79" nillable="true" ma:displayName="ProjectID (system)" ma:internalName="Project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element name="Kontaktpersoner" ma:index="77" nillable="true" ma:displayName="Kontaktpersoner" ma:list="UserInfo" ma:SharePointGroup="0" ma:internalName="Kontaktperson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kribenter" ma:index="78" nillable="true" ma:displayName="Skribenter" ma:list="UserInfo" ma:SharePointGroup="0" ma:internalName="Skribente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7" nillable="true" ma:displayName="Værdi for dokument-id" ma:description="Værdien af det dokument-id, der er tildelt dette element." ma:internalName="_dlc_DocId" ma:readOnly="true">
      <xsd:simpleType>
        <xsd:restriction base="dms:Text"/>
      </xsd:simpleType>
    </xsd:element>
    <xsd:element name="_dlc_DocIdUrl" ma:index="58"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9" nillable="true" ma:displayName="Persist ID" ma:description="Keep ID on add." ma:hidden="true" ma:internalName="_dlc_DocIdPersistId" ma:readOnly="true">
      <xsd:simpleType>
        <xsd:restriction base="dms:Boolean"/>
      </xsd:simpleType>
    </xsd:element>
    <xsd:element name="TaxCatchAll" ma:index="70"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1"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Set Item Permission, based on rettighedsgruppe</Name>
    <Synchronization>Asynchronous</Synchronization>
    <Type>10001</Type>
    <SequenceNumber>1010</SequenceNumber>
    <Assembly>DAAS.WebInfo.Common, Version=1.0.0.0, Culture=neutral, PublicKeyToken=f192aeb827ef4bcc</Assembly>
    <Class>DAAS.WebInfo.Common.EventReceivers.RightsGroupItemEventReceiver</Class>
    <Data/>
    <Filter/>
  </Receiver>
  <Receiver>
    <Name>Set Item Permission, based on rettighedsgruppe</Name>
    <Synchronization>Asynchronous</Synchronization>
    <Type>10002</Type>
    <SequenceNumber>1010</SequenceNumber>
    <Assembly>DAAS.WebInfo.Common, Version=1.0.0.0, Culture=neutral, PublicKeyToken=f192aeb827ef4bcc</Assembly>
    <Class>DAAS.WebInfo.Common.EventReceivers.RightsGroupItemEventReceiver</Class>
    <Data/>
    <Filter/>
  </Receiver>
  <Receiver>
    <Name>WebInfo Content Page Event</Name>
    <Synchronization>Synchronous</Synchronization>
    <Type>1</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Synchronous</Synchronization>
    <Type>2</Type>
    <SequenceNumber>1030</SequenceNumber>
    <Assembly>DAAS.WebInfo.Common, Version=1.0.0.0, Culture=neutral, PublicKeyToken=f192aeb827ef4bcc</Assembly>
    <Class>DAAS.WebInfo.Common.EventReceivers.WebInfoContentPageEventReceiver</Class>
    <Data/>
    <Filter/>
  </Receiver>
  <Receiver>
    <Name>WebInfo Content Page Event</Name>
    <Synchronization>Asynchronous</Synchronization>
    <Type>10002</Type>
    <SequenceNumber>1030</SequenceNumber>
    <Assembly>DAAS.WebInfo.Common, Version=1.0.0.0, Culture=neutral, PublicKeyToken=f192aeb827ef4bcc</Assembly>
    <Class>DAAS.WebInfo.Common.EventReceivers.WebInfoContentPageEventReceiver</Class>
    <Data/>
    <Filter/>
  </Receiver>
</spe:Receivers>
</file>

<file path=customXml/itemProps1.xml><?xml version="1.0" encoding="utf-8"?>
<ds:datastoreItem xmlns:ds="http://schemas.openxmlformats.org/officeDocument/2006/customXml" ds:itemID="{43821A22-3084-4DA9-B4CE-B142BE7B486F}">
  <ds:schemaRefs>
    <ds:schemaRef ds:uri="http://schemas.microsoft.com/office/2006/metadata/longProperties"/>
  </ds:schemaRefs>
</ds:datastoreItem>
</file>

<file path=customXml/itemProps2.xml><?xml version="1.0" encoding="utf-8"?>
<ds:datastoreItem xmlns:ds="http://schemas.openxmlformats.org/officeDocument/2006/customXml" ds:itemID="{FEF5651D-A084-42A4-B64B-880091BED59D}">
  <ds:schemaRefs>
    <ds:schemaRef ds:uri="http://schemas.microsoft.com/office/2006/metadata/properties"/>
    <ds:schemaRef ds:uri="http://schemas.microsoft.com/sharepoint/v3"/>
    <ds:schemaRef ds:uri="5aa14257-579e-4a1f-bbbb-3c8dd7393476"/>
    <ds:schemaRef ds:uri="648500b6-b345-4b1f-b623-f2bf6ff926ca"/>
    <ds:schemaRef ds:uri="http://schemas.microsoft.com/office/infopath/2007/PartnerControls"/>
    <ds:schemaRef ds:uri="303eeafb-7dff-46db-9396-e9c651f530ea"/>
  </ds:schemaRefs>
</ds:datastoreItem>
</file>

<file path=customXml/itemProps3.xml><?xml version="1.0" encoding="utf-8"?>
<ds:datastoreItem xmlns:ds="http://schemas.openxmlformats.org/officeDocument/2006/customXml" ds:itemID="{A1D32C88-76A7-41D3-B9C6-D4553FC8B129}">
  <ds:schemaRefs>
    <ds:schemaRef ds:uri="http://schemas.microsoft.com/sharepoint/v3/contenttype/forms"/>
  </ds:schemaRefs>
</ds:datastoreItem>
</file>

<file path=customXml/itemProps4.xml><?xml version="1.0" encoding="utf-8"?>
<ds:datastoreItem xmlns:ds="http://schemas.openxmlformats.org/officeDocument/2006/customXml" ds:itemID="{EC17B0C2-48A9-4D0B-9462-BC4A5D2CA0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8500b6-b345-4b1f-b623-f2bf6ff926ca"/>
    <ds:schemaRef ds:uri="5aa14257-579e-4a1f-bbbb-3c8dd7393476"/>
    <ds:schemaRef ds:uri="303eeafb-7dff-46db-9396-e9c651f53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60CC5D9-514D-48E1-B660-CD55AE9510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Navngivne områder</vt:lpstr>
      </vt:variant>
      <vt:variant>
        <vt:i4>3</vt:i4>
      </vt:variant>
    </vt:vector>
  </HeadingPairs>
  <TitlesOfParts>
    <vt:vector size="6" baseType="lpstr">
      <vt:lpstr>Pil</vt:lpstr>
      <vt:lpstr>FAKTKOL</vt:lpstr>
      <vt:lpstr>Likviditet</vt:lpstr>
      <vt:lpstr>Likviditet!Udskriftsområde</vt:lpstr>
      <vt:lpstr>Pil!Udskriftsområde</vt:lpstr>
      <vt:lpstr>Likviditet!Udskriftstitler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Direkte flisning 2015</dc:title>
  <dc:subject/>
  <dc:creator>Søren Ugilt Larsen</dc:creator>
  <cp:keywords/>
  <dc:description/>
  <cp:lastModifiedBy>Sanne Trampedach</cp:lastModifiedBy>
  <cp:lastPrinted>2022-11-07T09:34:27Z</cp:lastPrinted>
  <dcterms:created xsi:type="dcterms:W3CDTF">1998-06-12T12:58:38Z</dcterms:created>
  <dcterms:modified xsi:type="dcterms:W3CDTF">2022-12-19T10:53:09Z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0x010100C568DB52D9D0A14D9B2FDCC96666E9F2007948130EC3DB064584E219954237AF3900242457EFB8B24247815D688C526CD44D00C26A9DBCB02B5C4DA1F017B836C045C00060750ADE2E6249BABB5C6118FC133DE800AF2E6DC7107240CAAE62CB7A7C0C310000586D4A605901194BBD6F002EBD82FD17</vt:lpwstr>
  </property>
  <property fmtid="{D5CDD505-2E9C-101B-9397-08002B2CF9AE}" pid="3" name="Subject">
    <vt:lpwstr/>
  </property>
  <property fmtid="{D5CDD505-2E9C-101B-9397-08002B2CF9AE}" pid="4" name="Keywords">
    <vt:lpwstr/>
  </property>
  <property fmtid="{D5CDD505-2E9C-101B-9397-08002B2CF9AE}" pid="5" name="_Author">
    <vt:lpwstr>Søren Ugilt Larsen</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Comments">
    <vt:bool>true</vt:bool>
  </property>
  <property fmtid="{D5CDD505-2E9C-101B-9397-08002B2CF9AE}" pid="12" name="AllowComments">
    <vt:bool>true</vt:bool>
  </property>
  <property fmtid="{D5CDD505-2E9C-101B-9397-08002B2CF9AE}" pid="13" name="Sprogvalg">
    <vt:lpwstr>2</vt:lpwstr>
  </property>
  <property fmtid="{D5CDD505-2E9C-101B-9397-08002B2CF9AE}" pid="14" name="_dlc_DocIdItemGuid">
    <vt:lpwstr>f5c142ce-d2a5-4444-89ae-3b051920c635</vt:lpwstr>
  </property>
  <property fmtid="{D5CDD505-2E9C-101B-9397-08002B2CF9AE}" pid="15" name="Taksonomi">
    <vt:lpwstr/>
  </property>
</Properties>
</file>